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JulesWalkden\Public First Dropbox\Policy and Research Team\Polling\Archived Work\2024\05 - Pears Family Charitable Foundation (CCoCC)\Pupil Survey\"/>
    </mc:Choice>
  </mc:AlternateContent>
  <xr:revisionPtr revIDLastSave="0" documentId="13_ncr:1_{CE59B2D7-0833-480E-9F55-B325C726C6FA}" xr6:coauthVersionLast="47" xr6:coauthVersionMax="47" xr10:uidLastSave="{00000000-0000-0000-0000-000000000000}"/>
  <bookViews>
    <workbookView xWindow="-96" yWindow="-96" windowWidth="23232" windowHeight="12432"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 name="Table 141" sheetId="144" r:id="rId144"/>
    <sheet name="Table 142" sheetId="145" r:id="rId145"/>
    <sheet name="Table 143" sheetId="146" r:id="rId146"/>
    <sheet name="Table 144" sheetId="147" r:id="rId147"/>
    <sheet name="Table 145" sheetId="148" r:id="rId148"/>
    <sheet name="Table 146" sheetId="149" r:id="rId149"/>
    <sheet name="Table 147" sheetId="150" r:id="rId150"/>
    <sheet name="Table 148" sheetId="151" r:id="rId151"/>
    <sheet name="Table 149" sheetId="152" r:id="rId152"/>
    <sheet name="Table 150" sheetId="153" r:id="rId153"/>
    <sheet name="Table 151" sheetId="154" r:id="rId15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4" i="154" l="1"/>
  <c r="B24" i="153"/>
  <c r="B16" i="152"/>
  <c r="B21" i="151"/>
  <c r="B21" i="150"/>
  <c r="B21" i="149"/>
  <c r="B21" i="148"/>
  <c r="B21" i="147"/>
  <c r="B21" i="146"/>
  <c r="B21" i="145"/>
  <c r="B17" i="144"/>
  <c r="B17" i="143"/>
  <c r="B17" i="142"/>
  <c r="B17" i="141"/>
  <c r="B17" i="140"/>
  <c r="B17" i="139"/>
  <c r="B17" i="138"/>
  <c r="B17" i="137"/>
  <c r="B17" i="136"/>
  <c r="B17" i="135"/>
  <c r="B17" i="134"/>
  <c r="B17" i="133"/>
  <c r="B17" i="132"/>
  <c r="B17" i="131"/>
  <c r="B17" i="130"/>
  <c r="B17" i="129"/>
  <c r="B17" i="128"/>
  <c r="B17" i="127"/>
  <c r="B17" i="126"/>
  <c r="B17" i="125"/>
  <c r="B18" i="124"/>
  <c r="B17" i="123"/>
  <c r="B17" i="122"/>
  <c r="B17" i="121"/>
  <c r="B17" i="120"/>
  <c r="B17" i="119"/>
  <c r="B17" i="118"/>
  <c r="B36" i="117"/>
  <c r="B36" i="116"/>
  <c r="B18" i="115"/>
  <c r="B18" i="114"/>
  <c r="B18" i="113"/>
  <c r="B18" i="112"/>
  <c r="B18" i="111"/>
  <c r="B22" i="110"/>
  <c r="B22" i="109"/>
  <c r="B22" i="108"/>
  <c r="B22" i="107"/>
  <c r="B22" i="106"/>
  <c r="B22" i="105"/>
  <c r="B22" i="104"/>
  <c r="B17" i="103"/>
  <c r="B17" i="102"/>
  <c r="B17" i="101"/>
  <c r="B17" i="100"/>
  <c r="B17" i="99"/>
  <c r="B17" i="98"/>
  <c r="B17" i="97"/>
  <c r="B17" i="96"/>
  <c r="B17" i="95"/>
  <c r="B17" i="94"/>
  <c r="B17" i="93"/>
  <c r="B17" i="92"/>
  <c r="B17" i="91"/>
  <c r="B17" i="90"/>
  <c r="B17" i="89"/>
  <c r="B17" i="88"/>
  <c r="B16" i="87"/>
  <c r="B16" i="86"/>
  <c r="B16" i="85"/>
  <c r="B16" i="84"/>
  <c r="B16" i="83"/>
  <c r="B16" i="82"/>
  <c r="B16" i="81"/>
  <c r="B16" i="80"/>
  <c r="B16" i="79"/>
  <c r="B23" i="78"/>
  <c r="B17" i="77"/>
  <c r="B29" i="76"/>
  <c r="B29" i="75"/>
  <c r="B28" i="74"/>
  <c r="B20" i="73"/>
  <c r="B20" i="72"/>
  <c r="B20" i="71"/>
  <c r="B20" i="70"/>
  <c r="B20" i="69"/>
  <c r="B16" i="68"/>
  <c r="B20" i="67"/>
  <c r="B16" i="66"/>
  <c r="B18" i="65"/>
  <c r="B16" i="64"/>
  <c r="B16" i="63"/>
  <c r="B16" i="62"/>
  <c r="B16" i="61"/>
  <c r="B16" i="60"/>
  <c r="B25" i="59"/>
  <c r="B25" i="58"/>
  <c r="B18" i="57"/>
  <c r="B18" i="56"/>
  <c r="B18" i="55"/>
  <c r="B18" i="54"/>
  <c r="B18" i="53"/>
  <c r="B18" i="52"/>
  <c r="B18" i="51"/>
  <c r="B18" i="50"/>
  <c r="B18" i="49"/>
  <c r="B18" i="48"/>
  <c r="B18" i="47"/>
  <c r="B35" i="46"/>
  <c r="B33" i="45"/>
  <c r="B25" i="44"/>
  <c r="B25" i="43"/>
  <c r="B25" i="42"/>
  <c r="B25" i="41"/>
  <c r="B25" i="40"/>
  <c r="B25" i="39"/>
  <c r="B25" i="38"/>
  <c r="B25" i="37"/>
  <c r="B25" i="36"/>
  <c r="B25" i="35"/>
  <c r="B22" i="34"/>
  <c r="B22" i="33"/>
  <c r="B22" i="32"/>
  <c r="B22" i="31"/>
  <c r="B22" i="30"/>
  <c r="B24" i="29"/>
  <c r="B24" i="28"/>
  <c r="B24" i="27"/>
  <c r="B24" i="26"/>
  <c r="B24" i="25"/>
  <c r="B24" i="24"/>
  <c r="B24" i="23"/>
  <c r="B24" i="22"/>
  <c r="B24" i="21"/>
  <c r="B24" i="20"/>
  <c r="B19" i="19"/>
  <c r="B19" i="18"/>
  <c r="B19" i="17"/>
  <c r="B19" i="16"/>
  <c r="B19" i="15"/>
  <c r="B19" i="14"/>
  <c r="B19" i="13"/>
  <c r="B19" i="12"/>
  <c r="B19" i="11"/>
  <c r="B19" i="10"/>
  <c r="B24" i="9"/>
  <c r="B20" i="8"/>
  <c r="B18" i="7"/>
  <c r="B26" i="6"/>
  <c r="B26" i="5"/>
  <c r="B26" i="4"/>
  <c r="E159" i="2"/>
  <c r="D159" i="2"/>
  <c r="E158" i="2"/>
  <c r="D158" i="2"/>
  <c r="E157" i="2"/>
  <c r="D157" i="2"/>
  <c r="E156" i="2"/>
  <c r="D156" i="2"/>
  <c r="E155" i="2"/>
  <c r="D155" i="2"/>
  <c r="E154" i="2"/>
  <c r="D154" i="2"/>
  <c r="E153" i="2"/>
  <c r="D153" i="2"/>
  <c r="E152" i="2"/>
  <c r="D152" i="2"/>
  <c r="D151" i="2"/>
  <c r="E150" i="2"/>
  <c r="D150" i="2"/>
  <c r="E149" i="2"/>
  <c r="D149" i="2"/>
  <c r="E148" i="2"/>
  <c r="D148" i="2"/>
  <c r="E147" i="2"/>
  <c r="D147" i="2"/>
  <c r="E146" i="2"/>
  <c r="D146" i="2"/>
  <c r="E145" i="2"/>
  <c r="D145" i="2"/>
  <c r="E144" i="2"/>
  <c r="D144" i="2"/>
  <c r="E143" i="2"/>
  <c r="D143" i="2"/>
  <c r="E142" i="2"/>
  <c r="D142" i="2"/>
  <c r="E141" i="2"/>
  <c r="D141" i="2"/>
  <c r="E140" i="2"/>
  <c r="D140" i="2"/>
  <c r="E139" i="2"/>
  <c r="D139" i="2"/>
  <c r="E138" i="2"/>
  <c r="D138" i="2"/>
  <c r="D137" i="2"/>
  <c r="E136" i="2"/>
  <c r="D136" i="2"/>
  <c r="E135" i="2"/>
  <c r="D135" i="2"/>
  <c r="E134" i="2"/>
  <c r="D134" i="2"/>
  <c r="E133" i="2"/>
  <c r="D133" i="2"/>
  <c r="E132" i="2"/>
  <c r="D132" i="2"/>
  <c r="E131" i="2"/>
  <c r="D131" i="2"/>
  <c r="D130" i="2"/>
  <c r="E129" i="2"/>
  <c r="D129" i="2"/>
  <c r="E128" i="2"/>
  <c r="D128" i="2"/>
  <c r="E127" i="2"/>
  <c r="D127" i="2"/>
  <c r="E126" i="2"/>
  <c r="D126" i="2"/>
  <c r="E125" i="2"/>
  <c r="D125" i="2"/>
  <c r="E124" i="2"/>
  <c r="D124" i="2"/>
  <c r="D123" i="2"/>
  <c r="E122" i="2"/>
  <c r="D122" i="2"/>
  <c r="E121" i="2"/>
  <c r="D121" i="2"/>
  <c r="E120" i="2"/>
  <c r="D120" i="2"/>
  <c r="E119" i="2"/>
  <c r="D119" i="2"/>
  <c r="E118" i="2"/>
  <c r="D118" i="2"/>
  <c r="E117" i="2"/>
  <c r="D117" i="2"/>
  <c r="D116" i="2"/>
  <c r="E115" i="2"/>
  <c r="D115" i="2"/>
  <c r="E114" i="2"/>
  <c r="D114" i="2"/>
  <c r="E113" i="2"/>
  <c r="D113" i="2"/>
  <c r="E112" i="2"/>
  <c r="D112" i="2"/>
  <c r="E111" i="2"/>
  <c r="D111" i="2"/>
  <c r="E110" i="2"/>
  <c r="D110" i="2"/>
  <c r="E109" i="2"/>
  <c r="D109" i="2"/>
  <c r="E108" i="2"/>
  <c r="D108" i="2"/>
  <c r="E107" i="2"/>
  <c r="D107" i="2"/>
  <c r="E106" i="2"/>
  <c r="D106" i="2"/>
  <c r="E105" i="2"/>
  <c r="D105" i="2"/>
  <c r="E104" i="2"/>
  <c r="D104" i="2"/>
  <c r="E103" i="2"/>
  <c r="D103" i="2"/>
  <c r="E102" i="2"/>
  <c r="D102" i="2"/>
  <c r="D101" i="2"/>
  <c r="E100" i="2"/>
  <c r="D100" i="2"/>
  <c r="E99" i="2"/>
  <c r="D99" i="2"/>
  <c r="E98" i="2"/>
  <c r="D98" i="2"/>
  <c r="E97" i="2"/>
  <c r="D97" i="2"/>
  <c r="E96" i="2"/>
  <c r="D96" i="2"/>
  <c r="E95" i="2"/>
  <c r="D95" i="2"/>
  <c r="E94" i="2"/>
  <c r="D94" i="2"/>
  <c r="D93" i="2"/>
  <c r="E92" i="2"/>
  <c r="D92" i="2"/>
  <c r="E91" i="2"/>
  <c r="D91" i="2"/>
  <c r="E90" i="2"/>
  <c r="D90" i="2"/>
  <c r="E89" i="2"/>
  <c r="D89" i="2"/>
  <c r="E88" i="2"/>
  <c r="D88" i="2"/>
  <c r="E87" i="2"/>
  <c r="D87" i="2"/>
  <c r="E86" i="2"/>
  <c r="D86" i="2"/>
  <c r="D85" i="2"/>
  <c r="E84" i="2"/>
  <c r="D84" i="2"/>
  <c r="E83" i="2"/>
  <c r="D83" i="2"/>
  <c r="E82" i="2"/>
  <c r="D82" i="2"/>
  <c r="E81" i="2"/>
  <c r="D81" i="2"/>
  <c r="E80" i="2"/>
  <c r="D80" i="2"/>
  <c r="E79" i="2"/>
  <c r="D79" i="2"/>
  <c r="E78" i="2"/>
  <c r="D78" i="2"/>
  <c r="E77" i="2"/>
  <c r="D77" i="2"/>
  <c r="E76" i="2"/>
  <c r="D76" i="2"/>
  <c r="E75" i="2"/>
  <c r="D75" i="2"/>
  <c r="D74" i="2"/>
  <c r="E73" i="2"/>
  <c r="D73" i="2"/>
  <c r="E72" i="2"/>
  <c r="D72" i="2"/>
  <c r="E71" i="2"/>
  <c r="D71" i="2"/>
  <c r="E70" i="2"/>
  <c r="D70" i="2"/>
  <c r="E69" i="2"/>
  <c r="D69" i="2"/>
  <c r="E68" i="2"/>
  <c r="D68" i="2"/>
  <c r="E67" i="2"/>
  <c r="D67" i="2"/>
  <c r="E66" i="2"/>
  <c r="D66" i="2"/>
  <c r="D65" i="2"/>
  <c r="E64" i="2"/>
  <c r="D64" i="2"/>
  <c r="E63" i="2"/>
  <c r="D63" i="2"/>
  <c r="E62" i="2"/>
  <c r="D62" i="2"/>
  <c r="E61" i="2"/>
  <c r="D61" i="2"/>
  <c r="E60" i="2"/>
  <c r="D60" i="2"/>
  <c r="E59" i="2"/>
  <c r="D59" i="2"/>
  <c r="E58" i="2"/>
  <c r="D58" i="2"/>
  <c r="E57" i="2"/>
  <c r="D57" i="2"/>
  <c r="E56" i="2"/>
  <c r="D56" i="2"/>
  <c r="E55" i="2"/>
  <c r="D55" i="2"/>
  <c r="E54" i="2"/>
  <c r="D54" i="2"/>
  <c r="E53" i="2"/>
  <c r="D53" i="2"/>
  <c r="D52" i="2"/>
  <c r="E51" i="2"/>
  <c r="D51" i="2"/>
  <c r="E50" i="2"/>
  <c r="D50" i="2"/>
  <c r="E49" i="2"/>
  <c r="D49" i="2"/>
  <c r="E48" i="2"/>
  <c r="D48" i="2"/>
  <c r="E47" i="2"/>
  <c r="D47" i="2"/>
  <c r="E46" i="2"/>
  <c r="D46" i="2"/>
  <c r="E45" i="2"/>
  <c r="D45" i="2"/>
  <c r="E44" i="2"/>
  <c r="D44" i="2"/>
  <c r="E43" i="2"/>
  <c r="D43" i="2"/>
  <c r="E42" i="2"/>
  <c r="D42" i="2"/>
  <c r="E41" i="2"/>
  <c r="D41" i="2"/>
  <c r="D40" i="2"/>
  <c r="E39" i="2"/>
  <c r="D39" i="2"/>
  <c r="E38" i="2"/>
  <c r="D38" i="2"/>
  <c r="E37" i="2"/>
  <c r="D37" i="2"/>
  <c r="E36" i="2"/>
  <c r="D36" i="2"/>
  <c r="D35" i="2"/>
  <c r="E34" i="2"/>
  <c r="D34" i="2"/>
  <c r="E33" i="2"/>
  <c r="D33" i="2"/>
  <c r="E32" i="2"/>
  <c r="D32" i="2"/>
  <c r="E31" i="2"/>
  <c r="D31" i="2"/>
  <c r="E30" i="2"/>
  <c r="D30" i="2"/>
  <c r="E29" i="2"/>
  <c r="D29" i="2"/>
  <c r="E28" i="2"/>
  <c r="D28" i="2"/>
  <c r="E27" i="2"/>
  <c r="D27" i="2"/>
  <c r="E26" i="2"/>
  <c r="D26" i="2"/>
  <c r="D25" i="2"/>
  <c r="E24" i="2"/>
  <c r="D24" i="2"/>
  <c r="E23" i="2"/>
  <c r="D23" i="2"/>
  <c r="E22" i="2"/>
  <c r="D22" i="2"/>
  <c r="E21" i="2"/>
  <c r="D21" i="2"/>
  <c r="E20" i="2"/>
  <c r="D20" i="2"/>
  <c r="E19" i="2"/>
  <c r="D19" i="2"/>
  <c r="E18" i="2"/>
  <c r="D18" i="2"/>
  <c r="E17" i="2"/>
  <c r="D17" i="2"/>
  <c r="E16" i="2"/>
  <c r="D16"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<sst xmlns="http://schemas.openxmlformats.org/spreadsheetml/2006/main" count="5912" uniqueCount="562">
  <si>
    <t>Public First Poll for ccocc</t>
  </si>
  <si>
    <t>Fieldwork:</t>
  </si>
  <si>
    <t>5th May - 13th May 2024</t>
  </si>
  <si>
    <t xml:space="preserve">Interview Method: </t>
  </si>
  <si>
    <t>Online Survey</t>
  </si>
  <si>
    <t>Population represented:</t>
  </si>
  <si>
    <t>UK 11-18 year olds</t>
  </si>
  <si>
    <t>Sample size:</t>
  </si>
  <si>
    <t>Methodology:</t>
  </si>
  <si>
    <t>All results are weighted using Iterative Proportional Fitting, or 'Raking'. The results are  weighted by age,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</si>
  <si>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</si>
  <si>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</si>
  <si>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</si>
  <si>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</si>
  <si>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</si>
  <si>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</si>
  <si>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</si>
  <si>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</si>
  <si>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</si>
  <si>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</si>
  <si>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</si>
  <si>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AB</t>
  </si>
  <si>
    <t>C1</t>
  </si>
  <si>
    <t>C2</t>
  </si>
  <si>
    <t>DE</t>
  </si>
  <si>
    <t>11 to 12</t>
  </si>
  <si>
    <t>13 to 14</t>
  </si>
  <si>
    <t>15 to 16</t>
  </si>
  <si>
    <t>17 to 18</t>
  </si>
  <si>
    <t>State school</t>
  </si>
  <si>
    <t>Private school</t>
  </si>
  <si>
    <t>Grammar school</t>
  </si>
  <si>
    <t>Gender</t>
  </si>
  <si>
    <t>Social Grade</t>
  </si>
  <si>
    <t>Age</t>
  </si>
  <si>
    <t>School Type</t>
  </si>
  <si>
    <t>Maths</t>
  </si>
  <si>
    <t>English</t>
  </si>
  <si>
    <t>Sciences (e.g. Biology, Chemistry, Physics)</t>
  </si>
  <si>
    <t>History</t>
  </si>
  <si>
    <t>Computing and IT</t>
  </si>
  <si>
    <t>Physical Education and Sports (e.g. PE, games)</t>
  </si>
  <si>
    <t>Geography</t>
  </si>
  <si>
    <t>Arts and Design (e.g. Art, Design &amp; Technology, Food Tech)</t>
  </si>
  <si>
    <t>Modern Foreign Languages (e.g. French, Spanish)</t>
  </si>
  <si>
    <t>Citizenship and Religious Education</t>
  </si>
  <si>
    <t>Performing Arts (e.g. music, dance, drama)</t>
  </si>
  <si>
    <t>Social Sciences (e.g. Economics, Psychology, Politics)</t>
  </si>
  <si>
    <t>None of the above</t>
  </si>
  <si>
    <t>Which of the following subjects are you currently taking at school?</t>
  </si>
  <si>
    <t>BASE: All Respondents</t>
  </si>
  <si>
    <t>Fieldwork:  5th May - 13th May 2024</t>
  </si>
  <si>
    <t>Data weighted by age, gender, region and social grade to Nationally Representative Proportions</t>
  </si>
  <si>
    <t>Don't know</t>
  </si>
  <si>
    <t>And which of those subjects at school do you most enjoy?Select up to three of the following</t>
  </si>
  <si>
    <t>And which of those subjects at school do you least enjoy?Select up to three of the following</t>
  </si>
  <si>
    <t>Frequently</t>
  </si>
  <si>
    <t>Occasionally</t>
  </si>
  <si>
    <t>Rarely</t>
  </si>
  <si>
    <t>Never</t>
  </si>
  <si>
    <t>Don’t know</t>
  </si>
  <si>
    <t xml:space="preserve"> When you’re having conversations with your friends, would you say you discuss current affairs frequently, occasionally, rarely or never?This includes current affairs at a local, national or international level.</t>
  </si>
  <si>
    <t>Very interested</t>
  </si>
  <si>
    <t>Somewhat interested</t>
  </si>
  <si>
    <t>Not very interested</t>
  </si>
  <si>
    <t>Not at all interested</t>
  </si>
  <si>
    <t>Total Interested:</t>
  </si>
  <si>
    <t>Net:</t>
  </si>
  <si>
    <t xml:space="preserve"> ​​​​​​How interested would you say you are in politics and current events? </t>
  </si>
  <si>
    <t>Mental health and wellbeing e.g. depression and anxiety</t>
  </si>
  <si>
    <t>The quality of schooling and education</t>
  </si>
  <si>
    <t>The availability of jobs and employment</t>
  </si>
  <si>
    <t>The state of the environment and climate change</t>
  </si>
  <si>
    <t>The spread of fake news and conspiracy theories</t>
  </si>
  <si>
    <t>The state of the national economy</t>
  </si>
  <si>
    <t>The treatment of minority groups e.g. ethnic minorities, LGBT+ people</t>
  </si>
  <si>
    <t>The availability of housing</t>
  </si>
  <si>
    <t>Division between people on the basis of their politics or views</t>
  </si>
  <si>
    <t>Don’t Know</t>
  </si>
  <si>
    <t>Which of the following, if any, would you say are the main issues facing people your age?Select any which apply  </t>
  </si>
  <si>
    <t xml:space="preserve"> I feel left out</t>
  </si>
  <si>
    <t xml:space="preserve"> I feel lonely</t>
  </si>
  <si>
    <t xml:space="preserve"> I feel in control over the decisions and choices in my life</t>
  </si>
  <si>
    <t xml:space="preserve"> I feel equipped to manage whatever comes my way</t>
  </si>
  <si>
    <t xml:space="preserve"> I feel like I have no control over my future</t>
  </si>
  <si>
    <t xml:space="preserve"> I feel like society is set up to make it difficult for people like me</t>
  </si>
  <si>
    <t xml:space="preserve"> I feel like nobody understands me</t>
  </si>
  <si>
    <t xml:space="preserve"> I feel optimistic about the future</t>
  </si>
  <si>
    <t xml:space="preserve"> I feel like the world is scary</t>
  </si>
  <si>
    <t>Hardly ever</t>
  </si>
  <si>
    <t>Some of the time</t>
  </si>
  <si>
    <t>Often/always</t>
  </si>
  <si>
    <t>Prefer not to say</t>
  </si>
  <si>
    <t>Grid Summary: How often, if at all, do the following apply to you?You may select prefer not to say  </t>
  </si>
  <si>
    <t>How often, if at all, do the following apply to you?You may select prefer not to say  : I feel left out</t>
  </si>
  <si>
    <t>How often, if at all, do the following apply to you?You may select prefer not to say  : I feel lonely</t>
  </si>
  <si>
    <t>How often, if at all, do the following apply to you?You may select prefer not to say  : I feel in control over the decisions and choices in my life</t>
  </si>
  <si>
    <t>How often, if at all, do the following apply to you?You may select prefer not to say  : I feel equipped to manage whatever comes my way</t>
  </si>
  <si>
    <t>How often, if at all, do the following apply to you?You may select prefer not to say  : I feel like I have no control over my future</t>
  </si>
  <si>
    <t>How often, if at all, do the following apply to you?You may select prefer not to say  : I feel like society is set up to make it difficult for people like me</t>
  </si>
  <si>
    <t>How often, if at all, do the following apply to you?You may select prefer not to say  : I feel like nobody understands me</t>
  </si>
  <si>
    <t>How often, if at all, do the following apply to you?You may select prefer not to say  : I feel optimistic about the future</t>
  </si>
  <si>
    <t>How often, if at all, do the following apply to you?You may select prefer not to say  : I feel like the world is scary</t>
  </si>
  <si>
    <t xml:space="preserve"> If I want to find out how well I have done something, I compare what I have done with how others have done</t>
  </si>
  <si>
    <t xml:space="preserve"> To be a good citizen it is important to vote in elections</t>
  </si>
  <si>
    <t xml:space="preserve"> Everyone should have the right to share their opinions, no matter how extreme they are</t>
  </si>
  <si>
    <t xml:space="preserve"> I often worry that I will say or do the wrong things</t>
  </si>
  <si>
    <t xml:space="preserve"> People should be allowed to share extreme views as long as they don’t encourage violence</t>
  </si>
  <si>
    <t xml:space="preserve"> People like me are highly valued in society</t>
  </si>
  <si>
    <t xml:space="preserve"> There are many examples of discrimination and prejudices against people like me</t>
  </si>
  <si>
    <t xml:space="preserve"> Other people's opinions of me do not bother me</t>
  </si>
  <si>
    <t xml:space="preserve"> I rarely compare myself to others</t>
  </si>
  <si>
    <t>Strongly agree</t>
  </si>
  <si>
    <t>Moderately agree</t>
  </si>
  <si>
    <t>Agree a little</t>
  </si>
  <si>
    <t>Neither agree nor disagree</t>
  </si>
  <si>
    <t>Disagree a little</t>
  </si>
  <si>
    <t>Moderately disagree</t>
  </si>
  <si>
    <t>Strongly disagree</t>
  </si>
  <si>
    <t>Total Agree:</t>
  </si>
  <si>
    <t>Total Disagree:</t>
  </si>
  <si>
    <t>Grid Summary: Do you agree or disagree with the following?</t>
  </si>
  <si>
    <t>Do you agree or disagree with the following?: Other people's opinions of me do not bother me</t>
  </si>
  <si>
    <t>Do you agree or disagree with the following?: I often worry that I will say or do the wrong things</t>
  </si>
  <si>
    <t>Do you agree or disagree with the following?: If I want to find out how well I have done something, I compare what I have done with how others have done</t>
  </si>
  <si>
    <t>Do you agree or disagree with the following?: I rarely compare myself to others</t>
  </si>
  <si>
    <t>Do you agree or disagree with the following?: To be a good citizen it is important to vote in elections</t>
  </si>
  <si>
    <t>Do you agree or disagree with the following?: People like me are highly valued in society</t>
  </si>
  <si>
    <t>Do you agree or disagree with the following?: There are many examples of discrimination and prejudices against people like me</t>
  </si>
  <si>
    <t>Do you agree or disagree with the following?: Everyone should have the right to share their opinions, no matter how extreme they are</t>
  </si>
  <si>
    <t>Do you agree or disagree with the following?: People should be allowed to share extreme views as long as they don’t encourage violence</t>
  </si>
  <si>
    <t xml:space="preserve"> Despite what people say, the lives of average people are getting worse</t>
  </si>
  <si>
    <t xml:space="preserve"> The world is changing so fast, I find it hard to understand what’s going on</t>
  </si>
  <si>
    <t xml:space="preserve"> I often wonder what the meaning of life really is</t>
  </si>
  <si>
    <t xml:space="preserve"> There are no right or wrong ways to make money, only easy and hard ways</t>
  </si>
  <si>
    <t>Somewhat agree</t>
  </si>
  <si>
    <t>Somewhat disagree</t>
  </si>
  <si>
    <t>Grid Summary: To what extent do you agree with the following statements?  </t>
  </si>
  <si>
    <t>To what extent do you agree with the following statements?  : Despite what people say, the lives of average people are getting worse</t>
  </si>
  <si>
    <t>To what extent do you agree with the following statements?  : There are no right or wrong ways to make money, only easy and hard ways</t>
  </si>
  <si>
    <t>To what extent do you agree with the following statements?  : The world is changing so fast, I find it hard to understand what’s going on</t>
  </si>
  <si>
    <t>To what extent do you agree with the following statements?  : I often wonder what the meaning of life really is</t>
  </si>
  <si>
    <t xml:space="preserve"> Browsing social media</t>
  </si>
  <si>
    <t xml:space="preserve"> Playing video games</t>
  </si>
  <si>
    <t xml:space="preserve"> Doing exercise and playing sports</t>
  </si>
  <si>
    <t xml:space="preserve"> Watching videos on the internet</t>
  </si>
  <si>
    <t xml:space="preserve"> Watching TV and movies</t>
  </si>
  <si>
    <t xml:space="preserve"> Reading books</t>
  </si>
  <si>
    <t xml:space="preserve"> Browsing the internet for fun</t>
  </si>
  <si>
    <t xml:space="preserve"> Volunteering</t>
  </si>
  <si>
    <t xml:space="preserve"> Spending time in nature e.g. walking</t>
  </si>
  <si>
    <t>40 hours a week or more</t>
  </si>
  <si>
    <t>35-40 hours a week</t>
  </si>
  <si>
    <t>30-35 hours a week</t>
  </si>
  <si>
    <t>25-30 hours a week</t>
  </si>
  <si>
    <t>20-25 hours a week</t>
  </si>
  <si>
    <t>15-20 hours a week</t>
  </si>
  <si>
    <t>10-15 hours a week</t>
  </si>
  <si>
    <t>5-10 hours a week</t>
  </si>
  <si>
    <t>1-5 hours a week</t>
  </si>
  <si>
    <t>Less than an hour a week, but some time</t>
  </si>
  <si>
    <t>I never do this</t>
  </si>
  <si>
    <t>Grid Summary: In an average week, how long would you say that you spend doing the following?</t>
  </si>
  <si>
    <t>In an average week, how long would you say that you spend doing the following?: Browsing social media</t>
  </si>
  <si>
    <t>In an average week, how long would you say that you spend doing the following?: Playing video games</t>
  </si>
  <si>
    <t>In an average week, how long would you say that you spend doing the following?: Doing exercise and playing sports</t>
  </si>
  <si>
    <t>In an average week, how long would you say that you spend doing the following?: Watching videos on the internet</t>
  </si>
  <si>
    <t>In an average week, how long would you say that you spend doing the following?: Watching TV and movies</t>
  </si>
  <si>
    <t>In an average week, how long would you say that you spend doing the following?: Reading books</t>
  </si>
  <si>
    <t>In an average week, how long would you say that you spend doing the following?: Browsing the internet for fun</t>
  </si>
  <si>
    <t>In an average week, how long would you say that you spend doing the following?: Volunteering</t>
  </si>
  <si>
    <t>In an average week, how long would you say that you spend doing the following?: Spending time in nature e.g. walking</t>
  </si>
  <si>
    <t>Word of mouth from family and friends</t>
  </si>
  <si>
    <t>Social media platforms and apps</t>
  </si>
  <si>
    <t>From my school</t>
  </si>
  <si>
    <t>Browsing the internet in general</t>
  </si>
  <si>
    <t>National TV news broadcasts</t>
  </si>
  <si>
    <t>Online video and streaming platforms and apps</t>
  </si>
  <si>
    <t>Links on social media to news stories on other platforms</t>
  </si>
  <si>
    <t>Celebrities and social media influencers</t>
  </si>
  <si>
    <t>Local radio</t>
  </si>
  <si>
    <t>WhatsApp or other web / phone-based apps that I am a member of</t>
  </si>
  <si>
    <t>A national newspaper website / app (or newspaper websites / apps)</t>
  </si>
  <si>
    <t>National radio news broadcasts</t>
  </si>
  <si>
    <t>Podcasts</t>
  </si>
  <si>
    <t>Local newspaper</t>
  </si>
  <si>
    <t>News blogs</t>
  </si>
  <si>
    <t>Non-national news websites (e.g. international, local news websites)</t>
  </si>
  <si>
    <t>A national newspaper (or newspapers), which I buy in a shop </t>
  </si>
  <si>
    <t>Other (Please Specify)</t>
  </si>
  <si>
    <t>Where do you tend to get your news?</t>
  </si>
  <si>
    <t>BBC News</t>
  </si>
  <si>
    <t>Sky News</t>
  </si>
  <si>
    <t>ITV News</t>
  </si>
  <si>
    <t>Channel 4 News</t>
  </si>
  <si>
    <t>Channel 5 News</t>
  </si>
  <si>
    <t>Daily Mail / Mail on Sunday</t>
  </si>
  <si>
    <t>Metro</t>
  </si>
  <si>
    <t>The Sun / Sun on Sunday</t>
  </si>
  <si>
    <t>Guardian / Observer</t>
  </si>
  <si>
    <t>The Times / Sunday Times </t>
  </si>
  <si>
    <t>Daily Telegraph / Sunday Telegraph </t>
  </si>
  <si>
    <t>Al Jazeera</t>
  </si>
  <si>
    <t>GB News</t>
  </si>
  <si>
    <t>Mirror</t>
  </si>
  <si>
    <t>Independent / The i</t>
  </si>
  <si>
    <t>Financial Times</t>
  </si>
  <si>
    <t>Talk TV</t>
  </si>
  <si>
    <t>Express</t>
  </si>
  <si>
    <t>Star</t>
  </si>
  <si>
    <t>City AM</t>
  </si>
  <si>
    <t>Which of the following news sources have you read or watched content from in the last month, if any?This could be through their newspapers, television, radio, websites or posts on social media.  </t>
  </si>
  <si>
    <t xml:space="preserve"> Your teachers</t>
  </si>
  <si>
    <t xml:space="preserve"> Your parents</t>
  </si>
  <si>
    <t xml:space="preserve"> Your friends</t>
  </si>
  <si>
    <t xml:space="preserve"> Wikipedia</t>
  </si>
  <si>
    <t xml:space="preserve"> Social media influencers</t>
  </si>
  <si>
    <t xml:space="preserve"> Scientific research</t>
  </si>
  <si>
    <t xml:space="preserve"> Textbooks</t>
  </si>
  <si>
    <t xml:space="preserve"> The UK Government</t>
  </si>
  <si>
    <t xml:space="preserve"> Mainstream news sources</t>
  </si>
  <si>
    <t xml:space="preserve"> Online videos</t>
  </si>
  <si>
    <t>Completely Trust</t>
  </si>
  <si>
    <t>Moderately Trust</t>
  </si>
  <si>
    <t>Trust a little</t>
  </si>
  <si>
    <t>Do not trust at all</t>
  </si>
  <si>
    <t>Grid Summary: In general, how much would you say you trust the following, if at all?</t>
  </si>
  <si>
    <t>In general, how much would you say you trust the following, if at all?: Your teachers</t>
  </si>
  <si>
    <t>In general, how much would you say you trust the following, if at all?: Your parents</t>
  </si>
  <si>
    <t>In general, how much would you say you trust the following, if at all?: Your friends</t>
  </si>
  <si>
    <t>In general, how much would you say you trust the following, if at all?: Wikipedia</t>
  </si>
  <si>
    <t>In general, how much would you say you trust the following, if at all?: Social media influencers</t>
  </si>
  <si>
    <t>In general, how much would you say you trust the following, if at all?: Scientific research</t>
  </si>
  <si>
    <t>In general, how much would you say you trust the following, if at all?: Textbooks</t>
  </si>
  <si>
    <t>In general, how much would you say you trust the following, if at all?: The UK Government</t>
  </si>
  <si>
    <t>In general, how much would you say you trust the following, if at all?: Mainstream news sources</t>
  </si>
  <si>
    <t>In general, how much would you say you trust the following, if at all?: Online videos</t>
  </si>
  <si>
    <t>Your parents</t>
  </si>
  <si>
    <t>Scientific research</t>
  </si>
  <si>
    <t>Your teachers</t>
  </si>
  <si>
    <t>Textbooks</t>
  </si>
  <si>
    <t>Mainstream news sources</t>
  </si>
  <si>
    <t>Wikipedia</t>
  </si>
  <si>
    <t>Your friends</t>
  </si>
  <si>
    <t>The UK Government</t>
  </si>
  <si>
    <t>Online videos</t>
  </si>
  <si>
    <t>Social media influencers</t>
  </si>
  <si>
    <t>None of the above provides accurate information</t>
  </si>
  <si>
    <t>​​​​​​Which of the following, if any, would you say provides accurate information?Select any which apply</t>
  </si>
  <si>
    <t>None of the above have a bias</t>
  </si>
  <si>
    <t>Which of the following, if any, has a bias?Select any which apply</t>
  </si>
  <si>
    <t xml:space="preserve"> Changed your opinion or beliefs about a mainstream news story based on information you found on social media</t>
  </si>
  <si>
    <t xml:space="preserve"> Changed your opinion or beliefs about a story you found on social media based on information from mainstream news sources</t>
  </si>
  <si>
    <t xml:space="preserve"> Followed a social media page or influencer specifically to receive news updates</t>
  </si>
  <si>
    <t xml:space="preserve"> Used social media to get more detail about a news story that you first heard about through a mainstream source (e.g. BBC)</t>
  </si>
  <si>
    <t>I have done this</t>
  </si>
  <si>
    <t>I have not done this</t>
  </si>
  <si>
    <t>Grid Summary: Have you ever done any of the following?</t>
  </si>
  <si>
    <t>Have you ever done any of the following?: Changed your opinion or beliefs about a mainstream news story based on information you found on social media</t>
  </si>
  <si>
    <t>Have you ever done any of the following?: Changed your opinion or beliefs about a story you found on social media based on information from mainstream news sources</t>
  </si>
  <si>
    <t>Have you ever done any of the following?: Followed a social media page or influencer specifically to receive news updates</t>
  </si>
  <si>
    <t>Have you ever done any of the following?: Used social media to get more detail about a news story that you first heard about through a mainstream source (e.g. BBC)</t>
  </si>
  <si>
    <t>Very open</t>
  </si>
  <si>
    <t>Moderately open</t>
  </si>
  <si>
    <t>Slightly open</t>
  </si>
  <si>
    <t>Not open at all</t>
  </si>
  <si>
    <t xml:space="preserve"> How open are you to considering alternative explanations or viewpoints, even if they differ from your initial beliefs?</t>
  </si>
  <si>
    <t>It is important to consider all sides of an argument before forming an opinion</t>
  </si>
  <si>
    <t>Sometimes there are sides of an argument which are not worth considering</t>
  </si>
  <si>
    <t xml:space="preserve"> Which of the following comes closest to your view?</t>
  </si>
  <si>
    <t>I am always changing my mind on political views</t>
  </si>
  <si>
    <t>I change my mind often on political views</t>
  </si>
  <si>
    <t>I change my mind on political views from time to time</t>
  </si>
  <si>
    <t>I rarely change my mind on political views</t>
  </si>
  <si>
    <t>I never change my mind on my political views</t>
  </si>
  <si>
    <t>N/A - I do not have political views</t>
  </si>
  <si>
    <t xml:space="preserve"> How often would you say you change your mind on your political views?</t>
  </si>
  <si>
    <t>I tend to have views which other people call “controversial”</t>
  </si>
  <si>
    <t>I tend not to have views which other people call “controversial”</t>
  </si>
  <si>
    <t xml:space="preserve"> Which of the following best describes you?</t>
  </si>
  <si>
    <t xml:space="preserve"> Some political groups have secret plans that are not good for society</t>
  </si>
  <si>
    <t xml:space="preserve"> The real truth about significant events is often hidden from the public</t>
  </si>
  <si>
    <t xml:space="preserve"> Many political decisions are influenced by secretive groups or societies</t>
  </si>
  <si>
    <t xml:space="preserve"> Major past events have been faked in order to influence voters</t>
  </si>
  <si>
    <t>This is definitely not true</t>
  </si>
  <si>
    <t>This is very unlikely to be true</t>
  </si>
  <si>
    <t>This could be true, but I am not sure</t>
  </si>
  <si>
    <t>There is probably some truth in this, but it is likely exaggerated</t>
  </si>
  <si>
    <t>This is probably true</t>
  </si>
  <si>
    <t>Grid Summary: Looking at the following statements, how likely do you think it is that these are true?  </t>
  </si>
  <si>
    <t>Looking at the following statements, how likely do you think it is that these are true?  : Some political groups have secret plans that are not good for society</t>
  </si>
  <si>
    <t>Looking at the following statements, how likely do you think it is that these are true?  : The real truth about significant events is often hidden from the public</t>
  </si>
  <si>
    <t>Looking at the following statements, how likely do you think it is that these are true?  : Many political decisions are influenced by secretive groups or societies</t>
  </si>
  <si>
    <t>Looking at the following statements, how likely do you think it is that these are true?  : Major past events have been faked in order to influence voters</t>
  </si>
  <si>
    <t>Showing many sides of an argument</t>
  </si>
  <si>
    <t>Bringing in data and statistics</t>
  </si>
  <si>
    <t>Bringing in views from experts in the field</t>
  </si>
  <si>
    <t>Being not for profit i.e. not trying to make money</t>
  </si>
  <si>
    <t>Having well-educated people providing the information</t>
  </si>
  <si>
    <t>Bringing in witness testimony</t>
  </si>
  <si>
    <t>Reporting quickly on events as they happen</t>
  </si>
  <si>
    <t>Having content that gets widely shared and discussed</t>
  </si>
  <si>
    <t>Having people similar to me providing the information</t>
  </si>
  <si>
    <t>Having lots of followers on social media</t>
  </si>
  <si>
    <t>Being owned by the Government</t>
  </si>
  <si>
    <t>Being owned by a private company</t>
  </si>
  <si>
    <t>Being for profit i.e. trying to make money</t>
  </si>
  <si>
    <t>In your view, what makes a news source reliable and trustworthy?Select any which apply</t>
  </si>
  <si>
    <t>It provides information more quickly</t>
  </si>
  <si>
    <t>It is easier to get on my device</t>
  </si>
  <si>
    <t>It is presented in a way that is quick to read</t>
  </si>
  <si>
    <t>It is easier to see what other people say about the news stories</t>
  </si>
  <si>
    <t>It is easier to engage with information</t>
  </si>
  <si>
    <t>It is presented in a way that is easy to understand</t>
  </si>
  <si>
    <t>It is easier for me to share information</t>
  </si>
  <si>
    <t>It provides information with a greater range of views</t>
  </si>
  <si>
    <t>It is cheaper than alternative sources of news</t>
  </si>
  <si>
    <t>It is more independent</t>
  </si>
  <si>
    <t>It is easier to hear from people who have my views</t>
  </si>
  <si>
    <t>It is less accountable to anyone</t>
  </si>
  <si>
    <t>It is easier to influence the topics covered</t>
  </si>
  <si>
    <t>It provides information which you can be more confident in</t>
  </si>
  <si>
    <t>More people are getting their news from social media these days than they used to in the past. In your view, what advantages does social media have over traditional sources of news (such as newspapers and websites, television and radio news), if any?Select any which apply</t>
  </si>
  <si>
    <t>And what advantages do traditional news sources (such as newspapers and websites, television and radio news) have over social media if any?Select any which apply</t>
  </si>
  <si>
    <t>Social media makes it easier for people to find out what is really going on</t>
  </si>
  <si>
    <t>Social media has made it harder for people to find out what is really going on</t>
  </si>
  <si>
    <t>Social media has not had an impact on how easy or hard it is to find out what is really going on</t>
  </si>
  <si>
    <t>If it claims that people are being lied to</t>
  </si>
  <si>
    <t>If it calls into doubt mainstream sources of information</t>
  </si>
  <si>
    <t>If it attempts to divide people</t>
  </si>
  <si>
    <t>If it can’t be easily disproved</t>
  </si>
  <si>
    <t>If it is not true</t>
  </si>
  <si>
    <t>If many experts say it is not true</t>
  </si>
  <si>
    <t>If it blames a small group for events</t>
  </si>
  <si>
    <t>If it accuses a person or people of wrongdoing</t>
  </si>
  <si>
    <t>Which of the following do you think make something a “conspiracy theory”?Select any which apply</t>
  </si>
  <si>
    <t>A “conspiracy theory” is by definition false</t>
  </si>
  <si>
    <t>A “conspiracy theory” can sometimes be true</t>
  </si>
  <si>
    <t xml:space="preserve"> ​​​​​​Which of the following comes closest to your view?</t>
  </si>
  <si>
    <t xml:space="preserve"> The Government is implanting microchips into people with the Covid vaccines</t>
  </si>
  <si>
    <t xml:space="preserve"> The Government is trying to move to a cashless society to make it easier to control people</t>
  </si>
  <si>
    <t xml:space="preserve"> Humans never landed on the moon</t>
  </si>
  <si>
    <t xml:space="preserve"> A small and secretive group runs many of the world’s institutions</t>
  </si>
  <si>
    <t xml:space="preserve"> Young men are being deliberately excluded by society</t>
  </si>
  <si>
    <t xml:space="preserve"> Paper contains chemicals which are designed to alter people’s DNA</t>
  </si>
  <si>
    <t xml:space="preserve"> There is a deliberate effort to replace people born in Britain with immigrants from foreign countries</t>
  </si>
  <si>
    <t>I would call this a conspiracy theory</t>
  </si>
  <si>
    <t>I would not call this a conspiracy theory</t>
  </si>
  <si>
    <t>Grid Summary: Below are some things which people have claimed to be true about the world today.For each of these please indicate whether you would call these “conspiracy theories”?</t>
  </si>
  <si>
    <t>Below are some things which people have claimed to be true about the world today.For each of these please indicate whether you would call these “conspiracy theories”?: The Government is implanting microchips into people with the Covid vaccines</t>
  </si>
  <si>
    <t>Below are some things which people have claimed to be true about the world today.For each of these please indicate whether you would call these “conspiracy theories”?: The Government is trying to move to a cashless society to make it easier to control people</t>
  </si>
  <si>
    <t>Below are some things which people have claimed to be true about the world today.For each of these please indicate whether you would call these “conspiracy theories”?: Humans never landed on the moon</t>
  </si>
  <si>
    <t>Below are some things which people have claimed to be true about the world today.For each of these please indicate whether you would call these “conspiracy theories”?: A small and secretive group runs many of the world’s institutions</t>
  </si>
  <si>
    <t>Below are some things which people have claimed to be true about the world today.For each of these please indicate whether you would call these “conspiracy theories”?: Young men are being deliberately excluded by society</t>
  </si>
  <si>
    <t>Below are some things which people have claimed to be true about the world today.For each of these please indicate whether you would call these “conspiracy theories”?: Paper contains chemicals which are designed to alter people’s DNA</t>
  </si>
  <si>
    <t>Below are some things which people have claimed to be true about the world today.For each of these please indicate whether you would call these “conspiracy theories”?: There is a deliberate effort to replace people born in Britain with immigrants from foreign countries</t>
  </si>
  <si>
    <t>People believing this is very harmful</t>
  </si>
  <si>
    <t>People believing this is somewhat harmful</t>
  </si>
  <si>
    <t>People believing this is not harmful</t>
  </si>
  <si>
    <t>Grid Summary: Looking at those same examples, would you say that people believing this is harmful or not?</t>
  </si>
  <si>
    <t>Looking at those same examples, would you say that people believing this is harmful or not?: The Government is implanting microchips into people with the Covid vaccines</t>
  </si>
  <si>
    <t>Looking at those same examples, would you say that people believing this is harmful or not?: The Government is trying to move to a cashless society to make it easier to control people</t>
  </si>
  <si>
    <t>Looking at those same examples, would you say that people believing this is harmful or not?: Humans never landed on the moon</t>
  </si>
  <si>
    <t>Looking at those same examples, would you say that people believing this is harmful or not?: A small and secretive group runs many of the world’s institutions</t>
  </si>
  <si>
    <t>Looking at those same examples, would you say that people believing this is harmful or not?: Young men are being deliberately excluded by society</t>
  </si>
  <si>
    <t>Looking at those same examples, would you say that people believing this is harmful or not?: Paper contains chemicals which are designed to alter people’s DNA</t>
  </si>
  <si>
    <t>Looking at those same examples, would you say that people believing this is harmful or not?: There is a deliberate effort to replace people born in Britain with immigrants from foreign countries</t>
  </si>
  <si>
    <t>I have definitely heard this before</t>
  </si>
  <si>
    <t>I think I have heard something about this before</t>
  </si>
  <si>
    <t>I have never heard about this before</t>
  </si>
  <si>
    <t>Grid Summary: Which of the following claims people have made have you heard about before?  </t>
  </si>
  <si>
    <t>Which of the following claims people have made have you heard about before?  : The Government is implanting microchips into people with the Covid vaccines</t>
  </si>
  <si>
    <t>Which of the following claims people have made have you heard about before?  : The Government is trying to move to a cashless society to make it easier to control people</t>
  </si>
  <si>
    <t>Which of the following claims people have made have you heard about before?  : Humans never landed on the moon</t>
  </si>
  <si>
    <t>Which of the following claims people have made have you heard about before?  : A small and secretive group runs many of the world’s institutions</t>
  </si>
  <si>
    <t>Which of the following claims people have made have you heard about before?  : Young men are being deliberately excluded by society</t>
  </si>
  <si>
    <t>Which of the following claims people have made have you heard about before?  : Paper contains chemicals which are designed to alter people’s DNA</t>
  </si>
  <si>
    <t>Which of the following claims people have made have you heard about before?  : There is a deliberate effort to replace people born in Britain with immigrants from foreign countries</t>
  </si>
  <si>
    <t>I have heard this on social media websites or applications</t>
  </si>
  <si>
    <t>I have heard friends or classmates  in my school say things like this</t>
  </si>
  <si>
    <t>I have heard this from friends I have out of school</t>
  </si>
  <si>
    <t>I have heard this from relatives e.g. parents, grandparents</t>
  </si>
  <si>
    <t>I have heard this on television or radio</t>
  </si>
  <si>
    <t>I have read about this in the news or books</t>
  </si>
  <si>
    <t>I have heard teachers or other adults in my school say things like this</t>
  </si>
  <si>
    <t>I have heard this in some other way (You may specify)</t>
  </si>
  <si>
    <t>You said you have heard the claim that the Government is implanting microchips into people with the Covid vaccines.To the best of your memory, where have you heard this? Select any which apply</t>
  </si>
  <si>
    <t>BASE: have heard of microchip conspiracy theory</t>
  </si>
  <si>
    <t>You said you have heard the claim that the Government is trying to move to a cashless society to make it easier to control people.To the best of your memory, where have you heard this? Select any which apply</t>
  </si>
  <si>
    <t>BASE: have heard of cashless society conspiracy theory</t>
  </si>
  <si>
    <t>You said you have heard the claim that humans never landed on the moon.To the best of your memory, where have you heard this? Select any which apply</t>
  </si>
  <si>
    <t>BASE: have heard of moon landing hoax conspiracy theory</t>
  </si>
  <si>
    <t>You said you have heard the claim that a small and secretive group runs many of the world’s institutions.To the best of your memory, where have you heard this? Select any which apply</t>
  </si>
  <si>
    <t>BASE: have heard of small secretive group conspiracy theory</t>
  </si>
  <si>
    <t>You said you have heard the claim that young men are being deliberately excluded by society.To the best of your memory, where have you heard this? Select any which apply</t>
  </si>
  <si>
    <t>BASE: have heard of young men being excluded by society conspiracy theory</t>
  </si>
  <si>
    <t>You said you have heard the claim that paper contains chemicals which are designed to alter people’s DNA.To the best of your memory, where have you heard this? Select any which apply</t>
  </si>
  <si>
    <t xml:space="preserve">BASE: have heard of paper changing dna conspiracy theory </t>
  </si>
  <si>
    <t>You said you have heard the claim that there is a deliberate effort to replace people born in Britain with immigrants from foreign countries.To the best of your memory, where have you heard this? Select any which apply</t>
  </si>
  <si>
    <t>BASE: have heard about great replacement theory</t>
  </si>
  <si>
    <t xml:space="preserve"> Young people|Old people</t>
  </si>
  <si>
    <t xml:space="preserve"> More open-minded people|Less open-minded people</t>
  </si>
  <si>
    <t xml:space="preserve"> Those with higher levels of education|Those with lower levels of education</t>
  </si>
  <si>
    <t xml:space="preserve"> Those who are less financially comfortable|Those who are more financially comfortable</t>
  </si>
  <si>
    <t>-2</t>
  </si>
  <si>
    <t>-1</t>
  </si>
  <si>
    <t>0</t>
  </si>
  <si>
    <t>1</t>
  </si>
  <si>
    <t>2</t>
  </si>
  <si>
    <t>Grid Summary: In your view, which of the following groups of people are more likely to believe in conspiracy theories?</t>
  </si>
  <si>
    <t>In your view, which of the following groups of people are more likely to believe in conspiracy theories?: Young people|Old people</t>
  </si>
  <si>
    <t>In your view, which of the following groups of people are more likely to believe in conspiracy theories?: More open-minded people|Less open-minded people</t>
  </si>
  <si>
    <t>In your view, which of the following groups of people are more likely to believe in conspiracy theories?: Those with higher levels of education|Those with lower levels of education</t>
  </si>
  <si>
    <t>In your view, which of the following groups of people are more likely to believe in conspiracy theories?: Those who are less financially comfortable|Those who are more financially comfortable</t>
  </si>
  <si>
    <t>Humans have never been to the moon</t>
  </si>
  <si>
    <t>The earth is flat</t>
  </si>
  <si>
    <t>Princess Diana was murdered by powerful individuals who were seeking to silence her</t>
  </si>
  <si>
    <t>Covid 19 was a bioweapon designed by the governments of other countries</t>
  </si>
  <si>
    <t>Vaccines can cause autism </t>
  </si>
  <si>
    <t>The government have evidence of alien presence on earth but keep it hidden from the public</t>
  </si>
  <si>
    <t>We have already made contact with alien life but it is being kept secret</t>
  </si>
  <si>
    <t>The effects of climate change are being exaggerated or faked</t>
  </si>
  <si>
    <t>The attacks on the World Trade Centre on 11th of September 2001 were organised by the US government or its allies</t>
  </si>
  <si>
    <t>The rollout of 5G technology is associated with increased health risks and/or the spread of Covid 19</t>
  </si>
  <si>
    <t>Scientists have discovered a cure for cancer but the government are keeping it hidden from the public</t>
  </si>
  <si>
    <t>President John F Kennedy’s assassination was organised by the CIA</t>
  </si>
  <si>
    <t>The 2020 US election result was rigged in favour of Joe Biden</t>
  </si>
  <si>
    <t>The Holocaust in WWII has been exaggerated</t>
  </si>
  <si>
    <t>Some celebrities and elite figures are actually from a species of humanoid reptiles</t>
  </si>
  <si>
    <t>A secretive global elite are attempting to establish a totalitarian world government</t>
  </si>
  <si>
    <t>A secret group of powerful elites are attempting to replace the population of western countries with immigrants from non-western countries</t>
  </si>
  <si>
    <t>Trails left by aeroplanes are actually chemical agents sprayed by governments</t>
  </si>
  <si>
    <t>Women often make up complaints about men to further themselves</t>
  </si>
  <si>
    <t>Men are being systematically disadvantaged to the benefit of women</t>
  </si>
  <si>
    <t>Paper contains chemicals that are designed to change people’s DNA</t>
  </si>
  <si>
    <t>Below is a list of things which some people have called “conspiracy theories”. It is important to note that these are all things which the vast majority of people and experts say are not true.Which of the following “conspiracy theories” have you encountered either online or in person?Select any which apply</t>
  </si>
  <si>
    <t>The holocaust in WWII has been exaggerated</t>
  </si>
  <si>
    <t>The attacks on the World Trade Centre on 11th of September 2001 were orchestrated by the US government</t>
  </si>
  <si>
    <t>President John F Kennedy’s assassination was orchestrated by the CIA</t>
  </si>
  <si>
    <t>The primary motive for the US invasion of Iraq was to secure control over oil</t>
  </si>
  <si>
    <t>Of those, are there any which if a friend of yours said they believed you would struggle to stay friends with them?Select any which apply</t>
  </si>
  <si>
    <t xml:space="preserve"> Someone in my class believing information you would consider a “conspiracy theory”</t>
  </si>
  <si>
    <t xml:space="preserve"> Encountering someone on social media who believes information you would consider a “conspiracy theory”</t>
  </si>
  <si>
    <t xml:space="preserve"> Someone in my class believing information you would consider “fake news”</t>
  </si>
  <si>
    <t xml:space="preserve"> Encountering someone on social media who believes information you would consider “fake news”</t>
  </si>
  <si>
    <t xml:space="preserve"> Your relatives believing information you would consider a “conspiracy theory”</t>
  </si>
  <si>
    <t>I have experienced this in the last year</t>
  </si>
  <si>
    <t>I have experienced this, but not in the last year</t>
  </si>
  <si>
    <t>I have not experienced this</t>
  </si>
  <si>
    <t>Grid Summary: Which of the following, if any, have you experienced in the last year?</t>
  </si>
  <si>
    <t>Which of the following, if any, have you experienced in the last year?: Someone in my class believing information you would consider a “conspiracy theory”</t>
  </si>
  <si>
    <t>Which of the following, if any, have you experienced in the last year?: Encountering someone on social media who believes information you would consider a “conspiracy theory”</t>
  </si>
  <si>
    <t>Which of the following, if any, have you experienced in the last year?: Someone in my class believing information you would consider “fake news”</t>
  </si>
  <si>
    <t>Which of the following, if any, have you experienced in the last year?: Encountering someone on social media who believes information you would consider “fake news”</t>
  </si>
  <si>
    <t>Which of the following, if any, have you experienced in the last year?: Your relatives believing information you would consider a “conspiracy theory”</t>
  </si>
  <si>
    <t>“Conspiracy theories” are a massive problem in my school</t>
  </si>
  <si>
    <t>“Conspiracy theories” are a problem in my school, but not a big one</t>
  </si>
  <si>
    <t>“Conspiracy theories” are not that much of a problem in my school</t>
  </si>
  <si>
    <t>“Conspiracy theories” are not a problem at all in my school</t>
  </si>
  <si>
    <t xml:space="preserve"> ​​​In general, would you say that “conspiracy theories” are a problem in your school or not?  </t>
  </si>
  <si>
    <t xml:space="preserve"> A friendship becoming more difficult because of the opinions they hold</t>
  </si>
  <si>
    <t xml:space="preserve"> A romantic relationship becoming more difficult because of the opinions they hold</t>
  </si>
  <si>
    <t xml:space="preserve"> A relationship with a relative becoming more difficult because of the opinions they hold</t>
  </si>
  <si>
    <t xml:space="preserve"> Not knowing whether some information you saw online is true or false</t>
  </si>
  <si>
    <t xml:space="preserve"> Correcting someone because they believe something incorrect and harmful</t>
  </si>
  <si>
    <t xml:space="preserve"> Information being taught to you at school contradicting something you saw on social media</t>
  </si>
  <si>
    <t>Grid Summary: Which of the following, if any, have you experienced in the last year?   </t>
  </si>
  <si>
    <t>Which of the following, if any, have you experienced in the last year?   : A friendship becoming more difficult because of the opinions they hold</t>
  </si>
  <si>
    <t>Which of the following, if any, have you experienced in the last year?   : A romantic relationship becoming more difficult because of the opinions they hold</t>
  </si>
  <si>
    <t>Which of the following, if any, have you experienced in the last year?   : A relationship with a relative becoming more difficult because of the opinions they hold</t>
  </si>
  <si>
    <t>Which of the following, if any, have you experienced in the last year?   : Not knowing whether some information you saw online is true or false</t>
  </si>
  <si>
    <t>Which of the following, if any, have you experienced in the last year?   : Correcting someone because they believe something incorrect and harmful</t>
  </si>
  <si>
    <t>Which of the following, if any, have you experienced in the last year?   : Information being taught to you at school contradicting something you saw on social media</t>
  </si>
  <si>
    <t xml:space="preserve"> The roles that men and women should play in society</t>
  </si>
  <si>
    <t xml:space="preserve"> Whether climate change is real and being caused by humans or not</t>
  </si>
  <si>
    <t xml:space="preserve"> Attitudes towards LGBT+ people</t>
  </si>
  <si>
    <t xml:space="preserve"> Attitudes towards ethnic minorities</t>
  </si>
  <si>
    <t xml:space="preserve"> Views on the role of Western countries (like the US and UK) in the world</t>
  </si>
  <si>
    <t xml:space="preserve"> Views towards political figures (like Rishi Sunak, Donald Trump)</t>
  </si>
  <si>
    <t>I have had strong disagreements that have harmed relationships on this</t>
  </si>
  <si>
    <t>I have had disagreements, but they have not harmed relationships</t>
  </si>
  <si>
    <t>I have not had disagreements on this topic</t>
  </si>
  <si>
    <t>Grid Summary: Have you ever had disagreements or arguments with other students in your school on any of the following topics?   </t>
  </si>
  <si>
    <t>Have you ever had disagreements or arguments with other students in your school on any of the following topics?   : The roles that men and women should play in society</t>
  </si>
  <si>
    <t>Have you ever had disagreements or arguments with other students in your school on any of the following topics?   : Whether climate change is real and being caused by humans or not</t>
  </si>
  <si>
    <t>Have you ever had disagreements or arguments with other students in your school on any of the following topics?   : Attitudes towards LGBT+ people</t>
  </si>
  <si>
    <t>Have you ever had disagreements or arguments with other students in your school on any of the following topics?   : Attitudes towards ethnic minorities</t>
  </si>
  <si>
    <t>Have you ever had disagreements or arguments with other students in your school on any of the following topics?   : Views on the role of Western countries (like the US and UK) in the world</t>
  </si>
  <si>
    <t>Have you ever had disagreements or arguments with other students in your school on any of the following topics?   : Views towards political figures (like Rishi Sunak, Donald Trump)</t>
  </si>
  <si>
    <t>Disagreements on this are mainly a difference in opinion</t>
  </si>
  <si>
    <t>Disagreements on this are mainly because the other person has incorrect information</t>
  </si>
  <si>
    <t>Disagreements on this are both opinion differences and incorrect information</t>
  </si>
  <si>
    <t xml:space="preserve"> ​​​​Thinking about those times that you have had disagreements on the roles that men and women should play in society, would you say this is mainly because of different opinions, or because the person you are disagreeing with has incorrect information?</t>
  </si>
  <si>
    <t>BASE: have had disagreements about role of men and women in society</t>
  </si>
  <si>
    <t xml:space="preserve"> ​​​​Thinking about those times that you have had disagreements on whether climate change is real and being caused by humans or not, would you say this is mainly because of different opinions, or because the person you are disagreeing with has incorrect information?</t>
  </si>
  <si>
    <t>BASE: have had disagreements about climate change being real</t>
  </si>
  <si>
    <t xml:space="preserve"> ​​​​Thinking about those times that you have had disagreements on attitudes towards LGBT+ people, would you say this is mainly because of different opinions, or because the person you are disagreeing with has incorrect information?</t>
  </si>
  <si>
    <t>BASE: have had disagreements about attitudes towards LGBT+ people</t>
  </si>
  <si>
    <t xml:space="preserve"> ​​​​Thinking about those times that you have had disagreements on attitudes towards ethnic minorities, would you say this is mainly because of different opinions, or because the person you are disagreeing with has incorrect information?</t>
  </si>
  <si>
    <t>BASE: have had disagreements about attitudes towards ethnic minorities</t>
  </si>
  <si>
    <t xml:space="preserve"> ​​​​Thinking about those times that you have had disagreements on views on the role of Western countries (like the US and UK) in the world, would you say this is mainly because of different opinions, or because the person you are disagreeing with has incorrect information?</t>
  </si>
  <si>
    <t>BASE: have had disagreements about the role of western countries in the world</t>
  </si>
  <si>
    <t xml:space="preserve"> ​​​​Thinking about those times that you have had disagreements on views towards political figures (like Rishi Sunak, Donald Trump), would you say this is mainly because of different opinions, or because the person you are disagreeing with has incorrect information?</t>
  </si>
  <si>
    <t>BASE: have had disagreements over views towards political figures</t>
  </si>
  <si>
    <t>Teachers</t>
  </si>
  <si>
    <t>School leaders</t>
  </si>
  <si>
    <t>Parents</t>
  </si>
  <si>
    <t>School students themselves</t>
  </si>
  <si>
    <t>School support staff</t>
  </si>
  <si>
    <t>N/A - It is nobody’s responsibility</t>
  </si>
  <si>
    <t>In your view, whose responsibility is it to deal with “conspiracy theories” being shared in schools?Select as many as apply</t>
  </si>
  <si>
    <t xml:space="preserve"> Speak to someone about how it made me feel</t>
  </si>
  <si>
    <t xml:space="preserve"> Find the evidence I would need to show they were wrong</t>
  </si>
  <si>
    <t xml:space="preserve"> Speak to a teacher about the incident</t>
  </si>
  <si>
    <t>Very confident</t>
  </si>
  <si>
    <t>Somewhat confident</t>
  </si>
  <si>
    <t>Somewhat unconfident</t>
  </si>
  <si>
    <t>Very unconfident</t>
  </si>
  <si>
    <t>Total Confident:</t>
  </si>
  <si>
    <t>Total Unconfident:</t>
  </si>
  <si>
    <t>Grid Summary: If someone in your class told you some information which you found offensive and thought was false, how confident are you that you would be able to do the following?</t>
  </si>
  <si>
    <t>If someone in your class told you some information which you found offensive and thought was false, how confident are you that you would be able to do the following?: Speak to someone about how it made me feel</t>
  </si>
  <si>
    <t>If someone in your class told you some information which you found offensive and thought was false, how confident are you that you would be able to do the following?: Find the evidence I would need to show they were wrong</t>
  </si>
  <si>
    <t>If someone in your class told you some information which you found offensive and thought was false, how confident are you that you would be able to do the following?: Speak to a teacher about the incident</t>
  </si>
  <si>
    <t>Where to find reliable information</t>
  </si>
  <si>
    <t>How social media works</t>
  </si>
  <si>
    <t>How to identify misleading or false information online</t>
  </si>
  <si>
    <t>How to check whether information is true or false</t>
  </si>
  <si>
    <t>How to evaluate whether a source of information is reliable</t>
  </si>
  <si>
    <t>The damage which “conspiracy theories” can do</t>
  </si>
  <si>
    <t>Which of the following, if any, have you had lessons on in school?Select any which apply</t>
  </si>
  <si>
    <t>Lessons on how to identify misleading or false information online</t>
  </si>
  <si>
    <t>Lessons on how to check whether information is true or false</t>
  </si>
  <si>
    <t>Lessons on where to find reliable information</t>
  </si>
  <si>
    <t>Lessons on how to evaluate whether a source of information is reliable</t>
  </si>
  <si>
    <t>Lessons on the damage which “conspiracy theories” can do</t>
  </si>
  <si>
    <t>Lessons on how social media works</t>
  </si>
  <si>
    <t>None of the above would benefit people in my school</t>
  </si>
  <si>
    <t>Which of the following, if any, do you think people in your school would benefit from more of?Select any which apply</t>
  </si>
  <si>
    <t>Understanding how to evaluate whether information is true or false is something which students pick up through other normal lessons</t>
  </si>
  <si>
    <t>Understanding how to evaluate whether information is true or false is something which students need specific lessons on</t>
  </si>
  <si>
    <t>Informative</t>
  </si>
  <si>
    <t>Helpful</t>
  </si>
  <si>
    <t>Interesting</t>
  </si>
  <si>
    <t>Engaging</t>
  </si>
  <si>
    <t>Boring</t>
  </si>
  <si>
    <t>Obvious</t>
  </si>
  <si>
    <t>Funny</t>
  </si>
  <si>
    <t>Unhelpful</t>
  </si>
  <si>
    <t>Upsetting</t>
  </si>
  <si>
    <t>​​​​​​Imagine your school started to have lessons on how to identify misleading or false information online. How do you think you would personally find these lessons?Select any which apply</t>
  </si>
  <si>
    <t>The best ways to check if information is true</t>
  </si>
  <si>
    <t>Examples of online misleading information</t>
  </si>
  <si>
    <t>The role of social media platforms in the spread of false information</t>
  </si>
  <si>
    <t>Reasons why people share false information online</t>
  </si>
  <si>
    <t>The psychology behind why false information spreads</t>
  </si>
  <si>
    <t>How disinformation is used in politics</t>
  </si>
  <si>
    <t>Practical exercises for developing critical thinking</t>
  </si>
  <si>
    <t>The impact of disinformation on democracy and societal trust</t>
  </si>
  <si>
    <t>The history of disinformation</t>
  </si>
  <si>
    <t>And which of the following would you like to see included in these lessons, if any?Select any which apply</t>
  </si>
  <si>
    <t>Full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</si>
</sst>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8" fillId="0" borderId="3" xfId="0" applyFont="1" applyBorder="1" applyAlignment="1">
      <alignment horizontal="center" vertic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theme" Target="theme/theme1.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styles" Target="styles.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heetViews>
  <sheetFormatPr defaultColWidth="11.5546875" defaultRowHeight="14.4" x14ac:dyDescent="0.3"/>
  <sheetData>
    <row r="7" spans="6:12" ht="40.049999999999997" customHeight="1" x14ac:dyDescent="0.3">
      <c r="F7" s="25" t="s">
        <v>0</v>
      </c>
      <c r="G7" s="26"/>
      <c r="H7" s="26"/>
      <c r="I7" s="26"/>
      <c r="J7" s="26"/>
      <c r="K7" s="26"/>
      <c r="L7" s="26"/>
    </row>
    <row r="10" spans="6:12" ht="19.95" customHeight="1" x14ac:dyDescent="0.35">
      <c r="F10" s="2" t="s">
        <v>1</v>
      </c>
      <c r="K10" s="3" t="s">
        <v>2</v>
      </c>
    </row>
    <row r="11" spans="6:12" ht="19.95" customHeight="1" x14ac:dyDescent="0.35">
      <c r="F11" s="2" t="s">
        <v>3</v>
      </c>
      <c r="K11" s="3" t="s">
        <v>4</v>
      </c>
    </row>
    <row r="12" spans="6:12" ht="19.95" customHeight="1" x14ac:dyDescent="0.35">
      <c r="F12" s="2" t="s">
        <v>5</v>
      </c>
      <c r="K12" s="3" t="s">
        <v>6</v>
      </c>
    </row>
    <row r="13" spans="6:12" ht="19.95" customHeight="1" x14ac:dyDescent="0.35">
      <c r="F13" s="2" t="s">
        <v>7</v>
      </c>
      <c r="K13" s="3">
        <v>2349</v>
      </c>
    </row>
    <row r="14" spans="6:12" ht="18" x14ac:dyDescent="0.35">
      <c r="F14" s="2"/>
    </row>
    <row r="15" spans="6:12" ht="18" x14ac:dyDescent="0.35">
      <c r="F15" s="2"/>
    </row>
    <row r="16" spans="6:12" ht="18" x14ac:dyDescent="0.35">
      <c r="F16" s="2" t="s">
        <v>8</v>
      </c>
    </row>
    <row r="17" spans="6:13" ht="49.95" customHeight="1" x14ac:dyDescent="0.3">
      <c r="F17" s="27" t="s">
        <v>9</v>
      </c>
      <c r="G17" s="26"/>
      <c r="H17" s="26"/>
      <c r="I17" s="26"/>
      <c r="J17" s="26"/>
      <c r="K17" s="26"/>
      <c r="L17" s="26"/>
      <c r="M17" s="26"/>
    </row>
    <row r="19" spans="6:13" ht="30" customHeight="1" x14ac:dyDescent="0.3">
      <c r="F19" s="4" t="s">
        <v>10</v>
      </c>
    </row>
    <row r="20" spans="6:13" ht="17.399999999999999" x14ac:dyDescent="0.3">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59"/>
  <sheetViews>
    <sheetView showGridLines="0" workbookViewId="0"/>
  </sheetViews>
  <sheetFormatPr defaultColWidth="11.5546875" defaultRowHeight="14.4" x14ac:dyDescent="0.3"/>
  <cols>
    <col min="4" max="4" width="100.6640625" customWidth="1"/>
    <col min="5" max="5" width="20.6640625" customWidth="1"/>
  </cols>
  <sheetData>
    <row r="2" spans="3:6" ht="40.049999999999997" customHeight="1" x14ac:dyDescent="0.3">
      <c r="D2" s="1" t="s">
        <v>11</v>
      </c>
    </row>
    <row r="6" spans="3:6" x14ac:dyDescent="0.3">
      <c r="D6" s="8" t="str">
        <f>HYPERLINK("#'Full Results'!A1", "Full Results")</f>
        <v>Full Results</v>
      </c>
    </row>
    <row r="8" spans="3:6" x14ac:dyDescent="0.3">
      <c r="D8" s="6" t="s">
        <v>12</v>
      </c>
      <c r="E8" s="6" t="s">
        <v>13</v>
      </c>
      <c r="F8" s="6" t="s">
        <v>14</v>
      </c>
    </row>
    <row r="9" spans="3:6" x14ac:dyDescent="0.3">
      <c r="C9">
        <v>1</v>
      </c>
      <c r="D9" s="8" t="str">
        <f>HYPERLINK("#'Table 1'!A1", "Which of the following subjects are you currently taking at school?")</f>
        <v>Which of the following subjects are you currently taking at school?</v>
      </c>
      <c r="E9" s="14" t="str">
        <f>HYPERLINK("#'Full Results'!A11", "11")</f>
        <v>11</v>
      </c>
      <c r="F9" t="s">
        <v>50</v>
      </c>
    </row>
    <row r="10" spans="3:6" x14ac:dyDescent="0.3">
      <c r="C10">
        <v>2</v>
      </c>
      <c r="D10" s="8" t="str">
        <f>HYPERLINK("#'Table 2'!A1", "And which of those subjects at school do you most enjoy?Select up to three of the following")</f>
        <v>And which of those subjects at school do you most enjoy?Select up to three of the following</v>
      </c>
      <c r="E10" s="14" t="str">
        <f>HYPERLINK("#'Full Results'!A27", "27")</f>
        <v>27</v>
      </c>
      <c r="F10" t="s">
        <v>50</v>
      </c>
    </row>
    <row r="11" spans="3:6" x14ac:dyDescent="0.3">
      <c r="C11">
        <v>3</v>
      </c>
      <c r="D11" s="8" t="str">
        <f>HYPERLINK("#'Table 3'!A1", "And which of those subjects at school do you least enjoy?Select up to three of the following")</f>
        <v>And which of those subjects at school do you least enjoy?Select up to three of the following</v>
      </c>
      <c r="E11" s="14" t="str">
        <f>HYPERLINK("#'Full Results'!A43", "43")</f>
        <v>43</v>
      </c>
      <c r="F11" t="s">
        <v>50</v>
      </c>
    </row>
    <row r="12" spans="3:6" x14ac:dyDescent="0.3">
      <c r="C12">
        <v>4</v>
      </c>
      <c r="D12" s="8" t="str">
        <f>HYPERLINK("#'Table 4'!A1", " When you’re having conversations with your friends, would you say you discuss current affairs frequently, occasionally, rarely or never?This includes current affairs at a local, national or international level.")</f>
        <v xml:space="preserve"> When you’re having conversations with your friends, would you say you discuss current affairs frequently, occasionally, rarely or never?This includes current affairs at a local, national or international level.</v>
      </c>
      <c r="E12" s="14" t="str">
        <f>HYPERLINK("#'Full Results'!A59", "59")</f>
        <v>59</v>
      </c>
      <c r="F12" t="s">
        <v>50</v>
      </c>
    </row>
    <row r="13" spans="3:6" x14ac:dyDescent="0.3">
      <c r="C13">
        <v>5</v>
      </c>
      <c r="D13" s="8" t="str">
        <f>HYPERLINK("#'Table 5'!A1", " ​​​​​​How interested would you say you are in politics and current events? ")</f>
        <v xml:space="preserve"> ​​​​​​How interested would you say you are in politics and current events? </v>
      </c>
      <c r="E13" s="14" t="str">
        <f>HYPERLINK("#'Full Results'!A67", "67")</f>
        <v>67</v>
      </c>
      <c r="F13" t="s">
        <v>50</v>
      </c>
    </row>
    <row r="14" spans="3:6" x14ac:dyDescent="0.3">
      <c r="C14">
        <v>6</v>
      </c>
      <c r="D14" s="8" t="str">
        <f>HYPERLINK("#'Table 6'!A1", "Which of the following, if any, would you say are the main issues facing people your age?Select any which apply  ")</f>
        <v>Which of the following, if any, would you say are the main issues facing people your age?Select any which apply  </v>
      </c>
      <c r="E14" s="14" t="str">
        <f>HYPERLINK("#'Full Results'!A77", "77")</f>
        <v>77</v>
      </c>
      <c r="F14" t="s">
        <v>50</v>
      </c>
    </row>
    <row r="15" spans="3:6" x14ac:dyDescent="0.3">
      <c r="C15">
        <v>7</v>
      </c>
      <c r="D15" s="8" t="str">
        <f>HYPERLINK("#'Table 7'!A1", "Grid Summary: How often, if at all, do the following apply to you?You may select prefer not to say  ")</f>
        <v>Grid Summary: How often, if at all, do the following apply to you?You may select prefer not to say  </v>
      </c>
      <c r="E15" s="7"/>
      <c r="F15" t="s">
        <v>50</v>
      </c>
    </row>
    <row r="16" spans="3:6" x14ac:dyDescent="0.3">
      <c r="C16">
        <v>8</v>
      </c>
      <c r="D16" s="8" t="str">
        <f>HYPERLINK("#'Table 8'!A1", "How often, if at all, do the following apply to you?You may select prefer not to say  : I feel left out")</f>
        <v>How often, if at all, do the following apply to you?You may select prefer not to say  : I feel left out</v>
      </c>
      <c r="E16" s="14" t="str">
        <f>HYPERLINK("#'Full Results'!A91", "91")</f>
        <v>91</v>
      </c>
      <c r="F16" t="s">
        <v>50</v>
      </c>
    </row>
    <row r="17" spans="3:6" x14ac:dyDescent="0.3">
      <c r="C17">
        <v>9</v>
      </c>
      <c r="D17" s="8" t="str">
        <f>HYPERLINK("#'Table 9'!A1", "How often, if at all, do the following apply to you?You may select prefer not to say  : I feel lonely")</f>
        <v>How often, if at all, do the following apply to you?You may select prefer not to say  : I feel lonely</v>
      </c>
      <c r="E17" s="14" t="str">
        <f>HYPERLINK("#'Full Results'!A100", "100")</f>
        <v>100</v>
      </c>
      <c r="F17" t="s">
        <v>50</v>
      </c>
    </row>
    <row r="18" spans="3:6" x14ac:dyDescent="0.3">
      <c r="C18">
        <v>10</v>
      </c>
      <c r="D18" s="8" t="str">
        <f>HYPERLINK("#'Table 10'!A1", "How often, if at all, do the following apply to you?You may select prefer not to say  : I feel in control over the decisions and choices in my life")</f>
        <v>How often, if at all, do the following apply to you?You may select prefer not to say  : I feel in control over the decisions and choices in my life</v>
      </c>
      <c r="E18" s="14" t="str">
        <f>HYPERLINK("#'Full Results'!A109", "109")</f>
        <v>109</v>
      </c>
      <c r="F18" t="s">
        <v>50</v>
      </c>
    </row>
    <row r="19" spans="3:6" x14ac:dyDescent="0.3">
      <c r="C19">
        <v>11</v>
      </c>
      <c r="D19" s="8" t="str">
        <f>HYPERLINK("#'Table 11'!A1", "How often, if at all, do the following apply to you?You may select prefer not to say  : I feel equipped to manage whatever comes my way")</f>
        <v>How often, if at all, do the following apply to you?You may select prefer not to say  : I feel equipped to manage whatever comes my way</v>
      </c>
      <c r="E19" s="14" t="str">
        <f>HYPERLINK("#'Full Results'!A118", "118")</f>
        <v>118</v>
      </c>
      <c r="F19" t="s">
        <v>50</v>
      </c>
    </row>
    <row r="20" spans="3:6" x14ac:dyDescent="0.3">
      <c r="C20">
        <v>12</v>
      </c>
      <c r="D20" s="8" t="str">
        <f>HYPERLINK("#'Table 12'!A1", "How often, if at all, do the following apply to you?You may select prefer not to say  : I feel like I have no control over my future")</f>
        <v>How often, if at all, do the following apply to you?You may select prefer not to say  : I feel like I have no control over my future</v>
      </c>
      <c r="E20" s="14" t="str">
        <f>HYPERLINK("#'Full Results'!A127", "127")</f>
        <v>127</v>
      </c>
      <c r="F20" t="s">
        <v>50</v>
      </c>
    </row>
    <row r="21" spans="3:6" x14ac:dyDescent="0.3">
      <c r="C21">
        <v>13</v>
      </c>
      <c r="D21" s="8" t="str">
        <f>HYPERLINK("#'Table 13'!A1", "How often, if at all, do the following apply to you?You may select prefer not to say  : I feel like society is set up to make it difficult for people like me")</f>
        <v>How often, if at all, do the following apply to you?You may select prefer not to say  : I feel like society is set up to make it difficult for people like me</v>
      </c>
      <c r="E21" s="14" t="str">
        <f>HYPERLINK("#'Full Results'!A136", "136")</f>
        <v>136</v>
      </c>
      <c r="F21" t="s">
        <v>50</v>
      </c>
    </row>
    <row r="22" spans="3:6" x14ac:dyDescent="0.3">
      <c r="C22">
        <v>14</v>
      </c>
      <c r="D22" s="8" t="str">
        <f>HYPERLINK("#'Table 14'!A1", "How often, if at all, do the following apply to you?You may select prefer not to say  : I feel like nobody understands me")</f>
        <v>How often, if at all, do the following apply to you?You may select prefer not to say  : I feel like nobody understands me</v>
      </c>
      <c r="E22" s="14" t="str">
        <f>HYPERLINK("#'Full Results'!A145", "145")</f>
        <v>145</v>
      </c>
      <c r="F22" t="s">
        <v>50</v>
      </c>
    </row>
    <row r="23" spans="3:6" x14ac:dyDescent="0.3">
      <c r="C23">
        <v>15</v>
      </c>
      <c r="D23" s="8" t="str">
        <f>HYPERLINK("#'Table 15'!A1", "How often, if at all, do the following apply to you?You may select prefer not to say  : I feel optimistic about the future")</f>
        <v>How often, if at all, do the following apply to you?You may select prefer not to say  : I feel optimistic about the future</v>
      </c>
      <c r="E23" s="14" t="str">
        <f>HYPERLINK("#'Full Results'!A154", "154")</f>
        <v>154</v>
      </c>
      <c r="F23" t="s">
        <v>50</v>
      </c>
    </row>
    <row r="24" spans="3:6" x14ac:dyDescent="0.3">
      <c r="C24">
        <v>16</v>
      </c>
      <c r="D24" s="8" t="str">
        <f>HYPERLINK("#'Table 16'!A1", "How often, if at all, do the following apply to you?You may select prefer not to say  : I feel like the world is scary")</f>
        <v>How often, if at all, do the following apply to you?You may select prefer not to say  : I feel like the world is scary</v>
      </c>
      <c r="E24" s="14" t="str">
        <f>HYPERLINK("#'Full Results'!A163", "163")</f>
        <v>163</v>
      </c>
      <c r="F24" t="s">
        <v>50</v>
      </c>
    </row>
    <row r="25" spans="3:6" x14ac:dyDescent="0.3">
      <c r="C25">
        <v>17</v>
      </c>
      <c r="D25" s="8" t="str">
        <f>HYPERLINK("#'Table 17'!A1", "Grid Summary: Do you agree or disagree with the following?")</f>
        <v>Grid Summary: Do you agree or disagree with the following?</v>
      </c>
      <c r="E25" s="7"/>
      <c r="F25" t="s">
        <v>50</v>
      </c>
    </row>
    <row r="26" spans="3:6" x14ac:dyDescent="0.3">
      <c r="C26">
        <v>18</v>
      </c>
      <c r="D26" s="8" t="str">
        <f>HYPERLINK("#'Table 18'!A1", "Do you agree or disagree with the following?: Other people's opinions of me do not bother me")</f>
        <v>Do you agree or disagree with the following?: Other people's opinions of me do not bother me</v>
      </c>
      <c r="E26" s="14" t="str">
        <f>HYPERLINK("#'Full Results'!A172", "172")</f>
        <v>172</v>
      </c>
      <c r="F26" t="s">
        <v>50</v>
      </c>
    </row>
    <row r="27" spans="3:6" x14ac:dyDescent="0.3">
      <c r="C27">
        <v>19</v>
      </c>
      <c r="D27" s="8" t="str">
        <f>HYPERLINK("#'Table 19'!A1", "Do you agree or disagree with the following?: I often worry that I will say or do the wrong things")</f>
        <v>Do you agree or disagree with the following?: I often worry that I will say or do the wrong things</v>
      </c>
      <c r="E27" s="14" t="str">
        <f>HYPERLINK("#'Full Results'!A186", "186")</f>
        <v>186</v>
      </c>
      <c r="F27" t="s">
        <v>50</v>
      </c>
    </row>
    <row r="28" spans="3:6" x14ac:dyDescent="0.3">
      <c r="C28">
        <v>20</v>
      </c>
      <c r="D28" s="8" t="str">
        <f>HYPERLINK("#'Table 20'!A1", "Do you agree or disagree with the following?: If I want to find out how well I have done something, I compare what I have done with how others have done")</f>
        <v>Do you agree or disagree with the following?: If I want to find out how well I have done something, I compare what I have done with how others have done</v>
      </c>
      <c r="E28" s="14" t="str">
        <f>HYPERLINK("#'Full Results'!A200", "200")</f>
        <v>200</v>
      </c>
      <c r="F28" t="s">
        <v>50</v>
      </c>
    </row>
    <row r="29" spans="3:6" x14ac:dyDescent="0.3">
      <c r="C29">
        <v>21</v>
      </c>
      <c r="D29" s="8" t="str">
        <f>HYPERLINK("#'Table 21'!A1", "Do you agree or disagree with the following?: I rarely compare myself to others")</f>
        <v>Do you agree or disagree with the following?: I rarely compare myself to others</v>
      </c>
      <c r="E29" s="14" t="str">
        <f>HYPERLINK("#'Full Results'!A214", "214")</f>
        <v>214</v>
      </c>
      <c r="F29" t="s">
        <v>50</v>
      </c>
    </row>
    <row r="30" spans="3:6" x14ac:dyDescent="0.3">
      <c r="C30">
        <v>22</v>
      </c>
      <c r="D30" s="8" t="str">
        <f>HYPERLINK("#'Table 22'!A1", "Do you agree or disagree with the following?: To be a good citizen it is important to vote in elections")</f>
        <v>Do you agree or disagree with the following?: To be a good citizen it is important to vote in elections</v>
      </c>
      <c r="E30" s="14" t="str">
        <f>HYPERLINK("#'Full Results'!A228", "228")</f>
        <v>228</v>
      </c>
      <c r="F30" t="s">
        <v>50</v>
      </c>
    </row>
    <row r="31" spans="3:6" x14ac:dyDescent="0.3">
      <c r="C31">
        <v>23</v>
      </c>
      <c r="D31" s="8" t="str">
        <f>HYPERLINK("#'Table 23'!A1", "Do you agree or disagree with the following?: People like me are highly valued in society")</f>
        <v>Do you agree or disagree with the following?: People like me are highly valued in society</v>
      </c>
      <c r="E31" s="14" t="str">
        <f>HYPERLINK("#'Full Results'!A242", "242")</f>
        <v>242</v>
      </c>
      <c r="F31" t="s">
        <v>50</v>
      </c>
    </row>
    <row r="32" spans="3:6" x14ac:dyDescent="0.3">
      <c r="C32">
        <v>24</v>
      </c>
      <c r="D32" s="8" t="str">
        <f>HYPERLINK("#'Table 24'!A1", "Do you agree or disagree with the following?: There are many examples of discrimination and prejudices against people like me")</f>
        <v>Do you agree or disagree with the following?: There are many examples of discrimination and prejudices against people like me</v>
      </c>
      <c r="E32" s="14" t="str">
        <f>HYPERLINK("#'Full Results'!A256", "256")</f>
        <v>256</v>
      </c>
      <c r="F32" t="s">
        <v>50</v>
      </c>
    </row>
    <row r="33" spans="3:6" x14ac:dyDescent="0.3">
      <c r="C33">
        <v>25</v>
      </c>
      <c r="D33" s="8" t="str">
        <f>HYPERLINK("#'Table 25'!A1", "Do you agree or disagree with the following?: Everyone should have the right to share their opinions, no matter how extreme they are")</f>
        <v>Do you agree or disagree with the following?: Everyone should have the right to share their opinions, no matter how extreme they are</v>
      </c>
      <c r="E33" s="14" t="str">
        <f>HYPERLINK("#'Full Results'!A270", "270")</f>
        <v>270</v>
      </c>
      <c r="F33" t="s">
        <v>50</v>
      </c>
    </row>
    <row r="34" spans="3:6" x14ac:dyDescent="0.3">
      <c r="C34">
        <v>26</v>
      </c>
      <c r="D34" s="8" t="str">
        <f>HYPERLINK("#'Table 26'!A1", "Do you agree or disagree with the following?: People should be allowed to share extreme views as long as they don’t encourage violence")</f>
        <v>Do you agree or disagree with the following?: People should be allowed to share extreme views as long as they don’t encourage violence</v>
      </c>
      <c r="E34" s="14" t="str">
        <f>HYPERLINK("#'Full Results'!A284", "284")</f>
        <v>284</v>
      </c>
      <c r="F34" t="s">
        <v>50</v>
      </c>
    </row>
    <row r="35" spans="3:6" x14ac:dyDescent="0.3">
      <c r="C35">
        <v>27</v>
      </c>
      <c r="D35" s="8" t="str">
        <f>HYPERLINK("#'Table 27'!A1", "Grid Summary: To what extent do you agree with the following statements?  ")</f>
        <v>Grid Summary: To what extent do you agree with the following statements?  </v>
      </c>
      <c r="E35" s="7"/>
      <c r="F35" t="s">
        <v>50</v>
      </c>
    </row>
    <row r="36" spans="3:6" x14ac:dyDescent="0.3">
      <c r="C36">
        <v>28</v>
      </c>
      <c r="D36" s="8" t="str">
        <f>HYPERLINK("#'Table 28'!A1", "To what extent do you agree with the following statements?  : Despite what people say, the lives of average people are getting worse")</f>
        <v>To what extent do you agree with the following statements?  : Despite what people say, the lives of average people are getting worse</v>
      </c>
      <c r="E36" s="14" t="str">
        <f>HYPERLINK("#'Full Results'!A298", "298")</f>
        <v>298</v>
      </c>
      <c r="F36" t="s">
        <v>50</v>
      </c>
    </row>
    <row r="37" spans="3:6" x14ac:dyDescent="0.3">
      <c r="C37">
        <v>29</v>
      </c>
      <c r="D37" s="8" t="str">
        <f>HYPERLINK("#'Table 29'!A1", "To what extent do you agree with the following statements?  : There are no right or wrong ways to make money, only easy and hard ways")</f>
        <v>To what extent do you agree with the following statements?  : There are no right or wrong ways to make money, only easy and hard ways</v>
      </c>
      <c r="E37" s="14" t="str">
        <f>HYPERLINK("#'Full Results'!A310", "310")</f>
        <v>310</v>
      </c>
      <c r="F37" t="s">
        <v>50</v>
      </c>
    </row>
    <row r="38" spans="3:6" x14ac:dyDescent="0.3">
      <c r="C38">
        <v>30</v>
      </c>
      <c r="D38" s="8" t="str">
        <f>HYPERLINK("#'Table 30'!A1", "To what extent do you agree with the following statements?  : The world is changing so fast, I find it hard to understand what’s going on")</f>
        <v>To what extent do you agree with the following statements?  : The world is changing so fast, I find it hard to understand what’s going on</v>
      </c>
      <c r="E38" s="14" t="str">
        <f>HYPERLINK("#'Full Results'!A322", "322")</f>
        <v>322</v>
      </c>
      <c r="F38" t="s">
        <v>50</v>
      </c>
    </row>
    <row r="39" spans="3:6" x14ac:dyDescent="0.3">
      <c r="C39">
        <v>31</v>
      </c>
      <c r="D39" s="8" t="str">
        <f>HYPERLINK("#'Table 31'!A1", "To what extent do you agree with the following statements?  : I often wonder what the meaning of life really is")</f>
        <v>To what extent do you agree with the following statements?  : I often wonder what the meaning of life really is</v>
      </c>
      <c r="E39" s="14" t="str">
        <f>HYPERLINK("#'Full Results'!A334", "334")</f>
        <v>334</v>
      </c>
      <c r="F39" t="s">
        <v>50</v>
      </c>
    </row>
    <row r="40" spans="3:6" x14ac:dyDescent="0.3">
      <c r="C40">
        <v>32</v>
      </c>
      <c r="D40" s="8" t="str">
        <f>HYPERLINK("#'Table 32'!A1", "Grid Summary: In an average week, how long would you say that you spend doing the following?")</f>
        <v>Grid Summary: In an average week, how long would you say that you spend doing the following?</v>
      </c>
      <c r="E40" s="7"/>
      <c r="F40" t="s">
        <v>50</v>
      </c>
    </row>
    <row r="41" spans="3:6" x14ac:dyDescent="0.3">
      <c r="C41">
        <v>33</v>
      </c>
      <c r="D41" s="8" t="str">
        <f>HYPERLINK("#'Table 33'!A1", "In an average week, how long would you say that you spend doing the following?: Browsing social media")</f>
        <v>In an average week, how long would you say that you spend doing the following?: Browsing social media</v>
      </c>
      <c r="E41" s="14" t="str">
        <f>HYPERLINK("#'Full Results'!A346", "346")</f>
        <v>346</v>
      </c>
      <c r="F41" t="s">
        <v>50</v>
      </c>
    </row>
    <row r="42" spans="3:6" x14ac:dyDescent="0.3">
      <c r="C42">
        <v>34</v>
      </c>
      <c r="D42" s="8" t="str">
        <f>HYPERLINK("#'Table 34'!A1", "In an average week, how long would you say that you spend doing the following?: Playing video games")</f>
        <v>In an average week, how long would you say that you spend doing the following?: Playing video games</v>
      </c>
      <c r="E42" s="14" t="str">
        <f>HYPERLINK("#'Full Results'!A361", "361")</f>
        <v>361</v>
      </c>
      <c r="F42" t="s">
        <v>50</v>
      </c>
    </row>
    <row r="43" spans="3:6" x14ac:dyDescent="0.3">
      <c r="C43">
        <v>35</v>
      </c>
      <c r="D43" s="8" t="str">
        <f>HYPERLINK("#'Table 35'!A1", "In an average week, how long would you say that you spend doing the following?: Doing exercise and playing sports")</f>
        <v>In an average week, how long would you say that you spend doing the following?: Doing exercise and playing sports</v>
      </c>
      <c r="E43" s="14" t="str">
        <f>HYPERLINK("#'Full Results'!A376", "376")</f>
        <v>376</v>
      </c>
      <c r="F43" t="s">
        <v>50</v>
      </c>
    </row>
    <row r="44" spans="3:6" x14ac:dyDescent="0.3">
      <c r="C44">
        <v>36</v>
      </c>
      <c r="D44" s="8" t="str">
        <f>HYPERLINK("#'Table 36'!A1", "In an average week, how long would you say that you spend doing the following?: Watching videos on the internet")</f>
        <v>In an average week, how long would you say that you spend doing the following?: Watching videos on the internet</v>
      </c>
      <c r="E44" s="14" t="str">
        <f>HYPERLINK("#'Full Results'!A391", "391")</f>
        <v>391</v>
      </c>
      <c r="F44" t="s">
        <v>50</v>
      </c>
    </row>
    <row r="45" spans="3:6" x14ac:dyDescent="0.3">
      <c r="C45">
        <v>37</v>
      </c>
      <c r="D45" s="8" t="str">
        <f>HYPERLINK("#'Table 37'!A1", "In an average week, how long would you say that you spend doing the following?: Watching TV and movies")</f>
        <v>In an average week, how long would you say that you spend doing the following?: Watching TV and movies</v>
      </c>
      <c r="E45" s="14" t="str">
        <f>HYPERLINK("#'Full Results'!A406", "406")</f>
        <v>406</v>
      </c>
      <c r="F45" t="s">
        <v>50</v>
      </c>
    </row>
    <row r="46" spans="3:6" x14ac:dyDescent="0.3">
      <c r="C46">
        <v>38</v>
      </c>
      <c r="D46" s="8" t="str">
        <f>HYPERLINK("#'Table 38'!A1", "In an average week, how long would you say that you spend doing the following?: Reading books")</f>
        <v>In an average week, how long would you say that you spend doing the following?: Reading books</v>
      </c>
      <c r="E46" s="14" t="str">
        <f>HYPERLINK("#'Full Results'!A421", "421")</f>
        <v>421</v>
      </c>
      <c r="F46" t="s">
        <v>50</v>
      </c>
    </row>
    <row r="47" spans="3:6" x14ac:dyDescent="0.3">
      <c r="C47">
        <v>39</v>
      </c>
      <c r="D47" s="8" t="str">
        <f>HYPERLINK("#'Table 39'!A1", "In an average week, how long would you say that you spend doing the following?: Browsing the internet for fun")</f>
        <v>In an average week, how long would you say that you spend doing the following?: Browsing the internet for fun</v>
      </c>
      <c r="E47" s="14" t="str">
        <f>HYPERLINK("#'Full Results'!A436", "436")</f>
        <v>436</v>
      </c>
      <c r="F47" t="s">
        <v>50</v>
      </c>
    </row>
    <row r="48" spans="3:6" x14ac:dyDescent="0.3">
      <c r="C48">
        <v>40</v>
      </c>
      <c r="D48" s="8" t="str">
        <f>HYPERLINK("#'Table 40'!A1", "In an average week, how long would you say that you spend doing the following?: Volunteering")</f>
        <v>In an average week, how long would you say that you spend doing the following?: Volunteering</v>
      </c>
      <c r="E48" s="14" t="str">
        <f>HYPERLINK("#'Full Results'!A451", "451")</f>
        <v>451</v>
      </c>
      <c r="F48" t="s">
        <v>50</v>
      </c>
    </row>
    <row r="49" spans="3:6" x14ac:dyDescent="0.3">
      <c r="C49">
        <v>41</v>
      </c>
      <c r="D49" s="8" t="str">
        <f>HYPERLINK("#'Table 41'!A1", "In an average week, how long would you say that you spend doing the following?: Spending time in nature e.g. walking")</f>
        <v>In an average week, how long would you say that you spend doing the following?: Spending time in nature e.g. walking</v>
      </c>
      <c r="E49" s="14" t="str">
        <f>HYPERLINK("#'Full Results'!A466", "466")</f>
        <v>466</v>
      </c>
      <c r="F49" t="s">
        <v>50</v>
      </c>
    </row>
    <row r="50" spans="3:6" x14ac:dyDescent="0.3">
      <c r="C50">
        <v>42</v>
      </c>
      <c r="D50" s="8" t="str">
        <f>HYPERLINK("#'Table 42'!A1", "Where do you tend to get your news?")</f>
        <v>Where do you tend to get your news?</v>
      </c>
      <c r="E50" s="14" t="str">
        <f>HYPERLINK("#'Full Results'!A481", "481")</f>
        <v>481</v>
      </c>
      <c r="F50" t="s">
        <v>50</v>
      </c>
    </row>
    <row r="51" spans="3:6" x14ac:dyDescent="0.3">
      <c r="C51">
        <v>43</v>
      </c>
      <c r="D51" s="8" t="str">
        <f>HYPERLINK("#'Table 43'!A1", "Which of the following news sources have you read or watched content from in the last month, if any?This could be through their newspapers, television, radio, websites or posts on social media.  ")</f>
        <v>Which of the following news sources have you read or watched content from in the last month, if any?This could be through their newspapers, television, radio, websites or posts on social media.  </v>
      </c>
      <c r="E51" s="14" t="str">
        <f>HYPERLINK("#'Full Results'!A504", "504")</f>
        <v>504</v>
      </c>
      <c r="F51" t="s">
        <v>50</v>
      </c>
    </row>
    <row r="52" spans="3:6" x14ac:dyDescent="0.3">
      <c r="C52">
        <v>44</v>
      </c>
      <c r="D52" s="8" t="str">
        <f>HYPERLINK("#'Table 44'!A1", "Grid Summary: In general, how much would you say you trust the following, if at all?")</f>
        <v>Grid Summary: In general, how much would you say you trust the following, if at all?</v>
      </c>
      <c r="E52" s="7"/>
      <c r="F52" t="s">
        <v>50</v>
      </c>
    </row>
    <row r="53" spans="3:6" x14ac:dyDescent="0.3">
      <c r="C53">
        <v>45</v>
      </c>
      <c r="D53" s="8" t="str">
        <f>HYPERLINK("#'Table 45'!A1", "In general, how much would you say you trust the following, if at all?: Your teachers")</f>
        <v>In general, how much would you say you trust the following, if at all?: Your teachers</v>
      </c>
      <c r="E53" s="14" t="str">
        <f>HYPERLINK("#'Full Results'!A529", "529")</f>
        <v>529</v>
      </c>
      <c r="F53" t="s">
        <v>50</v>
      </c>
    </row>
    <row r="54" spans="3:6" x14ac:dyDescent="0.3">
      <c r="C54">
        <v>46</v>
      </c>
      <c r="D54" s="8" t="str">
        <f>HYPERLINK("#'Table 46'!A1", "In general, how much would you say you trust the following, if at all?: Your parents")</f>
        <v>In general, how much would you say you trust the following, if at all?: Your parents</v>
      </c>
      <c r="E54" s="14" t="str">
        <f>HYPERLINK("#'Full Results'!A537", "537")</f>
        <v>537</v>
      </c>
      <c r="F54" t="s">
        <v>50</v>
      </c>
    </row>
    <row r="55" spans="3:6" x14ac:dyDescent="0.3">
      <c r="C55">
        <v>47</v>
      </c>
      <c r="D55" s="8" t="str">
        <f>HYPERLINK("#'Table 47'!A1", "In general, how much would you say you trust the following, if at all?: Your friends")</f>
        <v>In general, how much would you say you trust the following, if at all?: Your friends</v>
      </c>
      <c r="E55" s="14" t="str">
        <f>HYPERLINK("#'Full Results'!A545", "545")</f>
        <v>545</v>
      </c>
      <c r="F55" t="s">
        <v>50</v>
      </c>
    </row>
    <row r="56" spans="3:6" x14ac:dyDescent="0.3">
      <c r="C56">
        <v>48</v>
      </c>
      <c r="D56" s="8" t="str">
        <f>HYPERLINK("#'Table 48'!A1", "In general, how much would you say you trust the following, if at all?: Wikipedia")</f>
        <v>In general, how much would you say you trust the following, if at all?: Wikipedia</v>
      </c>
      <c r="E56" s="14" t="str">
        <f>HYPERLINK("#'Full Results'!A553", "553")</f>
        <v>553</v>
      </c>
      <c r="F56" t="s">
        <v>50</v>
      </c>
    </row>
    <row r="57" spans="3:6" x14ac:dyDescent="0.3">
      <c r="C57">
        <v>49</v>
      </c>
      <c r="D57" s="8" t="str">
        <f>HYPERLINK("#'Table 49'!A1", "In general, how much would you say you trust the following, if at all?: Social media influencers")</f>
        <v>In general, how much would you say you trust the following, if at all?: Social media influencers</v>
      </c>
      <c r="E57" s="14" t="str">
        <f>HYPERLINK("#'Full Results'!A561", "561")</f>
        <v>561</v>
      </c>
      <c r="F57" t="s">
        <v>50</v>
      </c>
    </row>
    <row r="58" spans="3:6" x14ac:dyDescent="0.3">
      <c r="C58">
        <v>50</v>
      </c>
      <c r="D58" s="8" t="str">
        <f>HYPERLINK("#'Table 50'!A1", "In general, how much would you say you trust the following, if at all?: Scientific research")</f>
        <v>In general, how much would you say you trust the following, if at all?: Scientific research</v>
      </c>
      <c r="E58" s="14" t="str">
        <f>HYPERLINK("#'Full Results'!A569", "569")</f>
        <v>569</v>
      </c>
      <c r="F58" t="s">
        <v>50</v>
      </c>
    </row>
    <row r="59" spans="3:6" x14ac:dyDescent="0.3">
      <c r="C59">
        <v>51</v>
      </c>
      <c r="D59" s="8" t="str">
        <f>HYPERLINK("#'Table 51'!A1", "In general, how much would you say you trust the following, if at all?: Textbooks")</f>
        <v>In general, how much would you say you trust the following, if at all?: Textbooks</v>
      </c>
      <c r="E59" s="14" t="str">
        <f>HYPERLINK("#'Full Results'!A577", "577")</f>
        <v>577</v>
      </c>
      <c r="F59" t="s">
        <v>50</v>
      </c>
    </row>
    <row r="60" spans="3:6" x14ac:dyDescent="0.3">
      <c r="C60">
        <v>52</v>
      </c>
      <c r="D60" s="8" t="str">
        <f>HYPERLINK("#'Table 52'!A1", "In general, how much would you say you trust the following, if at all?: The UK Government")</f>
        <v>In general, how much would you say you trust the following, if at all?: The UK Government</v>
      </c>
      <c r="E60" s="14" t="str">
        <f>HYPERLINK("#'Full Results'!A585", "585")</f>
        <v>585</v>
      </c>
      <c r="F60" t="s">
        <v>50</v>
      </c>
    </row>
    <row r="61" spans="3:6" x14ac:dyDescent="0.3">
      <c r="C61">
        <v>53</v>
      </c>
      <c r="D61" s="8" t="str">
        <f>HYPERLINK("#'Table 53'!A1", "In general, how much would you say you trust the following, if at all?: Mainstream news sources")</f>
        <v>In general, how much would you say you trust the following, if at all?: Mainstream news sources</v>
      </c>
      <c r="E61" s="14" t="str">
        <f>HYPERLINK("#'Full Results'!A593", "593")</f>
        <v>593</v>
      </c>
      <c r="F61" t="s">
        <v>50</v>
      </c>
    </row>
    <row r="62" spans="3:6" x14ac:dyDescent="0.3">
      <c r="C62">
        <v>54</v>
      </c>
      <c r="D62" s="8" t="str">
        <f>HYPERLINK("#'Table 54'!A1", "In general, how much would you say you trust the following, if at all?: Online videos")</f>
        <v>In general, how much would you say you trust the following, if at all?: Online videos</v>
      </c>
      <c r="E62" s="14" t="str">
        <f>HYPERLINK("#'Full Results'!A601", "601")</f>
        <v>601</v>
      </c>
      <c r="F62" t="s">
        <v>50</v>
      </c>
    </row>
    <row r="63" spans="3:6" x14ac:dyDescent="0.3">
      <c r="C63">
        <v>55</v>
      </c>
      <c r="D63" s="8" t="str">
        <f>HYPERLINK("#'Table 55'!A1", "​​​​​​Which of the following, if any, would you say provides accurate information?Select any which apply")</f>
        <v>​​​​​​Which of the following, if any, would you say provides accurate information?Select any which apply</v>
      </c>
      <c r="E63" s="14" t="str">
        <f>HYPERLINK("#'Full Results'!A609", "609")</f>
        <v>609</v>
      </c>
      <c r="F63" t="s">
        <v>50</v>
      </c>
    </row>
    <row r="64" spans="3:6" x14ac:dyDescent="0.3">
      <c r="C64">
        <v>56</v>
      </c>
      <c r="D64" s="8" t="str">
        <f>HYPERLINK("#'Table 56'!A1", "Which of the following, if any, has a bias?Select any which apply")</f>
        <v>Which of the following, if any, has a bias?Select any which apply</v>
      </c>
      <c r="E64" s="14" t="str">
        <f>HYPERLINK("#'Full Results'!A624", "624")</f>
        <v>624</v>
      </c>
      <c r="F64" t="s">
        <v>50</v>
      </c>
    </row>
    <row r="65" spans="3:6" x14ac:dyDescent="0.3">
      <c r="C65">
        <v>57</v>
      </c>
      <c r="D65" s="8" t="str">
        <f>HYPERLINK("#'Table 57'!A1", "Grid Summary: Have you ever done any of the following?")</f>
        <v>Grid Summary: Have you ever done any of the following?</v>
      </c>
      <c r="E65" s="7"/>
      <c r="F65" t="s">
        <v>50</v>
      </c>
    </row>
    <row r="66" spans="3:6" x14ac:dyDescent="0.3">
      <c r="C66">
        <v>58</v>
      </c>
      <c r="D66" s="8" t="str">
        <f>HYPERLINK("#'Table 58'!A1", "Have you ever done any of the following?: Changed your opinion or beliefs about a mainstream news story based on information you found on social media")</f>
        <v>Have you ever done any of the following?: Changed your opinion or beliefs about a mainstream news story based on information you found on social media</v>
      </c>
      <c r="E66" s="14" t="str">
        <f>HYPERLINK("#'Full Results'!A639", "639")</f>
        <v>639</v>
      </c>
      <c r="F66" t="s">
        <v>50</v>
      </c>
    </row>
    <row r="67" spans="3:6" x14ac:dyDescent="0.3">
      <c r="C67">
        <v>59</v>
      </c>
      <c r="D67" s="8" t="str">
        <f>HYPERLINK("#'Table 59'!A1", "Have you ever done any of the following?: Changed your opinion or beliefs about a story you found on social media based on information from mainstream news sources")</f>
        <v>Have you ever done any of the following?: Changed your opinion or beliefs about a story you found on social media based on information from mainstream news sources</v>
      </c>
      <c r="E67" s="14" t="str">
        <f>HYPERLINK("#'Full Results'!A645", "645")</f>
        <v>645</v>
      </c>
      <c r="F67" t="s">
        <v>50</v>
      </c>
    </row>
    <row r="68" spans="3:6" x14ac:dyDescent="0.3">
      <c r="C68">
        <v>60</v>
      </c>
      <c r="D68" s="8" t="str">
        <f>HYPERLINK("#'Table 60'!A1", "Have you ever done any of the following?: Followed a social media page or influencer specifically to receive news updates")</f>
        <v>Have you ever done any of the following?: Followed a social media page or influencer specifically to receive news updates</v>
      </c>
      <c r="E68" s="14" t="str">
        <f>HYPERLINK("#'Full Results'!A651", "651")</f>
        <v>651</v>
      </c>
      <c r="F68" t="s">
        <v>50</v>
      </c>
    </row>
    <row r="69" spans="3:6" x14ac:dyDescent="0.3">
      <c r="C69">
        <v>61</v>
      </c>
      <c r="D69" s="8" t="str">
        <f>HYPERLINK("#'Table 61'!A1", "Have you ever done any of the following?: Used social media to get more detail about a news story that you first heard about through a mainstream source (e.g. BBC)")</f>
        <v>Have you ever done any of the following?: Used social media to get more detail about a news story that you first heard about through a mainstream source (e.g. BBC)</v>
      </c>
      <c r="E69" s="14" t="str">
        <f>HYPERLINK("#'Full Results'!A657", "657")</f>
        <v>657</v>
      </c>
      <c r="F69" t="s">
        <v>50</v>
      </c>
    </row>
    <row r="70" spans="3:6" x14ac:dyDescent="0.3">
      <c r="C70">
        <v>62</v>
      </c>
      <c r="D70" s="8" t="str">
        <f>HYPERLINK("#'Table 62'!A1", " How open are you to considering alternative explanations or viewpoints, even if they differ from your initial beliefs?")</f>
        <v xml:space="preserve"> How open are you to considering alternative explanations or viewpoints, even if they differ from your initial beliefs?</v>
      </c>
      <c r="E70" s="14" t="str">
        <f>HYPERLINK("#'Full Results'!A663", "663")</f>
        <v>663</v>
      </c>
      <c r="F70" t="s">
        <v>50</v>
      </c>
    </row>
    <row r="71" spans="3:6" x14ac:dyDescent="0.3">
      <c r="C71">
        <v>63</v>
      </c>
      <c r="D71" s="8" t="str">
        <f>HYPERLINK("#'Table 63'!A1", " Which of the following comes closest to your view?")</f>
        <v xml:space="preserve"> Which of the following comes closest to your view?</v>
      </c>
      <c r="E71" s="14" t="str">
        <f>HYPERLINK("#'Full Results'!A671", "671")</f>
        <v>671</v>
      </c>
      <c r="F71" t="s">
        <v>50</v>
      </c>
    </row>
    <row r="72" spans="3:6" x14ac:dyDescent="0.3">
      <c r="C72">
        <v>64</v>
      </c>
      <c r="D72" s="8" t="str">
        <f>HYPERLINK("#'Table 64'!A1", " How often would you say you change your mind on your political views?")</f>
        <v xml:space="preserve"> How often would you say you change your mind on your political views?</v>
      </c>
      <c r="E72" s="14" t="str">
        <f>HYPERLINK("#'Full Results'!A677", "677")</f>
        <v>677</v>
      </c>
      <c r="F72" t="s">
        <v>50</v>
      </c>
    </row>
    <row r="73" spans="3:6" x14ac:dyDescent="0.3">
      <c r="C73">
        <v>65</v>
      </c>
      <c r="D73" s="8" t="str">
        <f>HYPERLINK("#'Table 65'!A1", " Which of the following best describes you?")</f>
        <v xml:space="preserve"> Which of the following best describes you?</v>
      </c>
      <c r="E73" s="14" t="str">
        <f>HYPERLINK("#'Full Results'!A687", "687")</f>
        <v>687</v>
      </c>
      <c r="F73" t="s">
        <v>50</v>
      </c>
    </row>
    <row r="74" spans="3:6" x14ac:dyDescent="0.3">
      <c r="C74">
        <v>66</v>
      </c>
      <c r="D74" s="8" t="str">
        <f>HYPERLINK("#'Table 66'!A1", "Grid Summary: Looking at the following statements, how likely do you think it is that these are true?  ")</f>
        <v>Grid Summary: Looking at the following statements, how likely do you think it is that these are true?  </v>
      </c>
      <c r="E74" s="7"/>
      <c r="F74" t="s">
        <v>50</v>
      </c>
    </row>
    <row r="75" spans="3:6" x14ac:dyDescent="0.3">
      <c r="C75">
        <v>67</v>
      </c>
      <c r="D75" s="8" t="str">
        <f>HYPERLINK("#'Table 67'!A1", "Looking at the following statements, how likely do you think it is that these are true?  : Some political groups have secret plans that are not good for society")</f>
        <v>Looking at the following statements, how likely do you think it is that these are true?  : Some political groups have secret plans that are not good for society</v>
      </c>
      <c r="E75" s="14" t="str">
        <f>HYPERLINK("#'Full Results'!A693", "693")</f>
        <v>693</v>
      </c>
      <c r="F75" t="s">
        <v>50</v>
      </c>
    </row>
    <row r="76" spans="3:6" x14ac:dyDescent="0.3">
      <c r="C76">
        <v>68</v>
      </c>
      <c r="D76" s="8" t="str">
        <f>HYPERLINK("#'Table 68'!A1", "Looking at the following statements, how likely do you think it is that these are true?  : The real truth about significant events is often hidden from the public")</f>
        <v>Looking at the following statements, how likely do you think it is that these are true?  : The real truth about significant events is often hidden from the public</v>
      </c>
      <c r="E76" s="14" t="str">
        <f>HYPERLINK("#'Full Results'!A703", "703")</f>
        <v>703</v>
      </c>
      <c r="F76" t="s">
        <v>50</v>
      </c>
    </row>
    <row r="77" spans="3:6" x14ac:dyDescent="0.3">
      <c r="C77">
        <v>69</v>
      </c>
      <c r="D77" s="8" t="str">
        <f>HYPERLINK("#'Table 69'!A1", "Looking at the following statements, how likely do you think it is that these are true?  : Many political decisions are influenced by secretive groups or societies")</f>
        <v>Looking at the following statements, how likely do you think it is that these are true?  : Many political decisions are influenced by secretive groups or societies</v>
      </c>
      <c r="E77" s="14" t="str">
        <f>HYPERLINK("#'Full Results'!A713", "713")</f>
        <v>713</v>
      </c>
      <c r="F77" t="s">
        <v>50</v>
      </c>
    </row>
    <row r="78" spans="3:6" x14ac:dyDescent="0.3">
      <c r="C78">
        <v>70</v>
      </c>
      <c r="D78" s="8" t="str">
        <f>HYPERLINK("#'Table 70'!A1", "Looking at the following statements, how likely do you think it is that these are true?  : Major past events have been faked in order to influence voters")</f>
        <v>Looking at the following statements, how likely do you think it is that these are true?  : Major past events have been faked in order to influence voters</v>
      </c>
      <c r="E78" s="14" t="str">
        <f>HYPERLINK("#'Full Results'!A723", "723")</f>
        <v>723</v>
      </c>
      <c r="F78" t="s">
        <v>50</v>
      </c>
    </row>
    <row r="79" spans="3:6" x14ac:dyDescent="0.3">
      <c r="C79">
        <v>71</v>
      </c>
      <c r="D79" s="8" t="str">
        <f>HYPERLINK("#'Table 71'!A1", "In your view, what makes a news source reliable and trustworthy?Select any which apply")</f>
        <v>In your view, what makes a news source reliable and trustworthy?Select any which apply</v>
      </c>
      <c r="E79" s="14" t="str">
        <f>HYPERLINK("#'Full Results'!A733", "733")</f>
        <v>733</v>
      </c>
      <c r="F79" t="s">
        <v>50</v>
      </c>
    </row>
    <row r="80" spans="3:6" x14ac:dyDescent="0.3">
      <c r="C80">
        <v>72</v>
      </c>
      <c r="D80" s="8" t="str">
        <f>HYPERLINK("#'Table 72'!A1", "More people are getting their news from social media these days than they used to in the past. In your view, what advantages does social media have over traditional sources of news (such as newspapers and websites, television and radio news), if ...")</f>
        <v>More people are getting their news from social media these days than they used to in the past. In your view, what advantages does social media have over traditional sources of news (such as newspapers and websites, television and radio news), if ...</v>
      </c>
      <c r="E80" s="14" t="str">
        <f>HYPERLINK("#'Full Results'!A751", "751")</f>
        <v>751</v>
      </c>
      <c r="F80" t="s">
        <v>50</v>
      </c>
    </row>
    <row r="81" spans="3:6" x14ac:dyDescent="0.3">
      <c r="C81">
        <v>73</v>
      </c>
      <c r="D81" s="8" t="str">
        <f>HYPERLINK("#'Table 73'!A1", "And what advantages do traditional news sources (such as newspapers and websites, television and radio news) have over social media if any?Select any which apply")</f>
        <v>And what advantages do traditional news sources (such as newspapers and websites, television and radio news) have over social media if any?Select any which apply</v>
      </c>
      <c r="E81" s="14" t="str">
        <f>HYPERLINK("#'Full Results'!A770", "770")</f>
        <v>770</v>
      </c>
      <c r="F81" t="s">
        <v>50</v>
      </c>
    </row>
    <row r="82" spans="3:6" x14ac:dyDescent="0.3">
      <c r="C82">
        <v>74</v>
      </c>
      <c r="D82" s="8" t="str">
        <f>HYPERLINK("#'Table 74'!A1", " Which of the following comes closest to your view?")</f>
        <v xml:space="preserve"> Which of the following comes closest to your view?</v>
      </c>
      <c r="E82" s="14" t="str">
        <f>HYPERLINK("#'Full Results'!A789", "789")</f>
        <v>789</v>
      </c>
      <c r="F82" t="s">
        <v>50</v>
      </c>
    </row>
    <row r="83" spans="3:6" x14ac:dyDescent="0.3">
      <c r="C83">
        <v>75</v>
      </c>
      <c r="D83" s="8" t="str">
        <f>HYPERLINK("#'Table 75'!A1", "Which of the following do you think make something a “conspiracy theory”?Select any which apply")</f>
        <v>Which of the following do you think make something a “conspiracy theory”?Select any which apply</v>
      </c>
      <c r="E83" s="14" t="str">
        <f>HYPERLINK("#'Full Results'!A796", "796")</f>
        <v>796</v>
      </c>
      <c r="F83" t="s">
        <v>50</v>
      </c>
    </row>
    <row r="84" spans="3:6" x14ac:dyDescent="0.3">
      <c r="C84">
        <v>76</v>
      </c>
      <c r="D84" s="8" t="str">
        <f>HYPERLINK("#'Table 76'!A1", " ​​​​​​Which of the following comes closest to your view?")</f>
        <v xml:space="preserve"> ​​​​​​Which of the following comes closest to your view?</v>
      </c>
      <c r="E84" s="14" t="str">
        <f>HYPERLINK("#'Full Results'!A809", "809")</f>
        <v>809</v>
      </c>
      <c r="F84" t="s">
        <v>50</v>
      </c>
    </row>
    <row r="85" spans="3:6" x14ac:dyDescent="0.3">
      <c r="C85">
        <v>77</v>
      </c>
      <c r="D85" s="8" t="str">
        <f>HYPERLINK("#'Table 77'!A1", "Grid Summary: Below are some things which people have claimed to be true about the world today.For each of these please indicate whether you would call these “conspiracy theories”?")</f>
        <v>Grid Summary: Below are some things which people have claimed to be true about the world today.For each of these please indicate whether you would call these “conspiracy theories”?</v>
      </c>
      <c r="E85" s="7"/>
      <c r="F85" t="s">
        <v>50</v>
      </c>
    </row>
    <row r="86" spans="3:6" x14ac:dyDescent="0.3">
      <c r="C86">
        <v>78</v>
      </c>
      <c r="D86" s="8" t="str">
        <f>HYPERLINK("#'Table 78'!A1", "Below are some things which people have claimed to be true about the world today.For each of these please indicate whether you would call these “conspiracy theories”?: The Government is implanting microchips into people with the Covid vaccines")</f>
        <v>Below are some things which people have claimed to be true about the world today.For each of these please indicate whether you would call these “conspiracy theories”?: The Government is implanting microchips into people with the Covid vaccines</v>
      </c>
      <c r="E86" s="14" t="str">
        <f>HYPERLINK("#'Full Results'!A815", "815")</f>
        <v>815</v>
      </c>
      <c r="F86" t="s">
        <v>50</v>
      </c>
    </row>
    <row r="87" spans="3:6" x14ac:dyDescent="0.3">
      <c r="C87">
        <v>79</v>
      </c>
      <c r="D87" s="8" t="str">
        <f>HYPERLINK("#'Table 79'!A1", "Below are some things which people have claimed to be true about the world today.For each of these please indicate whether you would call these “conspiracy theories”?: The Government is trying to move to a cashless society to make it easier to co...")</f>
        <v>Below are some things which people have claimed to be true about the world today.For each of these please indicate whether you would call these “conspiracy theories”?: The Government is trying to move to a cashless society to make it easier to co...</v>
      </c>
      <c r="E87" s="14" t="str">
        <f>HYPERLINK("#'Full Results'!A821", "821")</f>
        <v>821</v>
      </c>
      <c r="F87" t="s">
        <v>50</v>
      </c>
    </row>
    <row r="88" spans="3:6" x14ac:dyDescent="0.3">
      <c r="C88">
        <v>80</v>
      </c>
      <c r="D88" s="8" t="str">
        <f>HYPERLINK("#'Table 80'!A1", "Below are some things which people have claimed to be true about the world today.For each of these please indicate whether you would call these “conspiracy theories”?: Humans never landed on the moon")</f>
        <v>Below are some things which people have claimed to be true about the world today.For each of these please indicate whether you would call these “conspiracy theories”?: Humans never landed on the moon</v>
      </c>
      <c r="E88" s="14" t="str">
        <f>HYPERLINK("#'Full Results'!A827", "827")</f>
        <v>827</v>
      </c>
      <c r="F88" t="s">
        <v>50</v>
      </c>
    </row>
    <row r="89" spans="3:6" x14ac:dyDescent="0.3">
      <c r="C89">
        <v>81</v>
      </c>
      <c r="D89" s="8" t="str">
        <f>HYPERLINK("#'Table 81'!A1", "Below are some things which people have claimed to be true about the world today.For each of these please indicate whether you would call these “conspiracy theories”?: A small and secretive group runs many of the world’s institutions")</f>
        <v>Below are some things which people have claimed to be true about the world today.For each of these please indicate whether you would call these “conspiracy theories”?: A small and secretive group runs many of the world’s institutions</v>
      </c>
      <c r="E89" s="14" t="str">
        <f>HYPERLINK("#'Full Results'!A833", "833")</f>
        <v>833</v>
      </c>
      <c r="F89" t="s">
        <v>50</v>
      </c>
    </row>
    <row r="90" spans="3:6" x14ac:dyDescent="0.3">
      <c r="C90">
        <v>82</v>
      </c>
      <c r="D90" s="8" t="str">
        <f>HYPERLINK("#'Table 82'!A1", "Below are some things which people have claimed to be true about the world today.For each of these please indicate whether you would call these “conspiracy theories”?: Young men are being deliberately excluded by society")</f>
        <v>Below are some things which people have claimed to be true about the world today.For each of these please indicate whether you would call these “conspiracy theories”?: Young men are being deliberately excluded by society</v>
      </c>
      <c r="E90" s="14" t="str">
        <f>HYPERLINK("#'Full Results'!A839", "839")</f>
        <v>839</v>
      </c>
      <c r="F90" t="s">
        <v>50</v>
      </c>
    </row>
    <row r="91" spans="3:6" x14ac:dyDescent="0.3">
      <c r="C91">
        <v>83</v>
      </c>
      <c r="D91" s="8" t="str">
        <f>HYPERLINK("#'Table 83'!A1", "Below are some things which people have claimed to be true about the world today.For each of these please indicate whether you would call these “conspiracy theories”?: Paper contains chemicals which are designed to alter people’s DNA")</f>
        <v>Below are some things which people have claimed to be true about the world today.For each of these please indicate whether you would call these “conspiracy theories”?: Paper contains chemicals which are designed to alter people’s DNA</v>
      </c>
      <c r="E91" s="14" t="str">
        <f>HYPERLINK("#'Full Results'!A845", "845")</f>
        <v>845</v>
      </c>
      <c r="F91" t="s">
        <v>50</v>
      </c>
    </row>
    <row r="92" spans="3:6" x14ac:dyDescent="0.3">
      <c r="C92">
        <v>84</v>
      </c>
      <c r="D92" s="8" t="str">
        <f>HYPERLINK("#'Table 84'!A1", "Below are some things which people have claimed to be true about the world today.For each of these please indicate whether you would call these “conspiracy theories”?: There is a deliberate effort to replace people born in Britain with immigrants...")</f>
        <v>Below are some things which people have claimed to be true about the world today.For each of these please indicate whether you would call these “conspiracy theories”?: There is a deliberate effort to replace people born in Britain with immigrants...</v>
      </c>
      <c r="E92" s="14" t="str">
        <f>HYPERLINK("#'Full Results'!A851", "851")</f>
        <v>851</v>
      </c>
      <c r="F92" t="s">
        <v>50</v>
      </c>
    </row>
    <row r="93" spans="3:6" x14ac:dyDescent="0.3">
      <c r="C93">
        <v>85</v>
      </c>
      <c r="D93" s="8" t="str">
        <f>HYPERLINK("#'Table 85'!A1", "Grid Summary: Looking at those same examples, would you say that people believing this is harmful or not?")</f>
        <v>Grid Summary: Looking at those same examples, would you say that people believing this is harmful or not?</v>
      </c>
      <c r="E93" s="7"/>
      <c r="F93" t="s">
        <v>50</v>
      </c>
    </row>
    <row r="94" spans="3:6" x14ac:dyDescent="0.3">
      <c r="C94">
        <v>86</v>
      </c>
      <c r="D94" s="8" t="str">
        <f>HYPERLINK("#'Table 86'!A1", "Looking at those same examples, would you say that people believing this is harmful or not?: The Government is implanting microchips into people with the Covid vaccines")</f>
        <v>Looking at those same examples, would you say that people believing this is harmful or not?: The Government is implanting microchips into people with the Covid vaccines</v>
      </c>
      <c r="E94" s="14" t="str">
        <f>HYPERLINK("#'Full Results'!A857", "857")</f>
        <v>857</v>
      </c>
      <c r="F94" t="s">
        <v>50</v>
      </c>
    </row>
    <row r="95" spans="3:6" x14ac:dyDescent="0.3">
      <c r="C95">
        <v>87</v>
      </c>
      <c r="D95" s="8" t="str">
        <f>HYPERLINK("#'Table 87'!A1", "Looking at those same examples, would you say that people believing this is harmful or not?: The Government is trying to move to a cashless society to make it easier to control people")</f>
        <v>Looking at those same examples, would you say that people believing this is harmful or not?: The Government is trying to move to a cashless society to make it easier to control people</v>
      </c>
      <c r="E95" s="14" t="str">
        <f>HYPERLINK("#'Full Results'!A864", "864")</f>
        <v>864</v>
      </c>
      <c r="F95" t="s">
        <v>50</v>
      </c>
    </row>
    <row r="96" spans="3:6" x14ac:dyDescent="0.3">
      <c r="C96">
        <v>88</v>
      </c>
      <c r="D96" s="8" t="str">
        <f>HYPERLINK("#'Table 88'!A1", "Looking at those same examples, would you say that people believing this is harmful or not?: Humans never landed on the moon")</f>
        <v>Looking at those same examples, would you say that people believing this is harmful or not?: Humans never landed on the moon</v>
      </c>
      <c r="E96" s="14" t="str">
        <f>HYPERLINK("#'Full Results'!A871", "871")</f>
        <v>871</v>
      </c>
      <c r="F96" t="s">
        <v>50</v>
      </c>
    </row>
    <row r="97" spans="3:6" x14ac:dyDescent="0.3">
      <c r="C97">
        <v>89</v>
      </c>
      <c r="D97" s="8" t="str">
        <f>HYPERLINK("#'Table 89'!A1", "Looking at those same examples, would you say that people believing this is harmful or not?: A small and secretive group runs many of the world’s institutions")</f>
        <v>Looking at those same examples, would you say that people believing this is harmful or not?: A small and secretive group runs many of the world’s institutions</v>
      </c>
      <c r="E97" s="14" t="str">
        <f>HYPERLINK("#'Full Results'!A878", "878")</f>
        <v>878</v>
      </c>
      <c r="F97" t="s">
        <v>50</v>
      </c>
    </row>
    <row r="98" spans="3:6" x14ac:dyDescent="0.3">
      <c r="C98">
        <v>90</v>
      </c>
      <c r="D98" s="8" t="str">
        <f>HYPERLINK("#'Table 90'!A1", "Looking at those same examples, would you say that people believing this is harmful or not?: Young men are being deliberately excluded by society")</f>
        <v>Looking at those same examples, would you say that people believing this is harmful or not?: Young men are being deliberately excluded by society</v>
      </c>
      <c r="E98" s="14" t="str">
        <f>HYPERLINK("#'Full Results'!A885", "885")</f>
        <v>885</v>
      </c>
      <c r="F98" t="s">
        <v>50</v>
      </c>
    </row>
    <row r="99" spans="3:6" x14ac:dyDescent="0.3">
      <c r="C99">
        <v>91</v>
      </c>
      <c r="D99" s="8" t="str">
        <f>HYPERLINK("#'Table 91'!A1", "Looking at those same examples, would you say that people believing this is harmful or not?: Paper contains chemicals which are designed to alter people’s DNA")</f>
        <v>Looking at those same examples, would you say that people believing this is harmful or not?: Paper contains chemicals which are designed to alter people’s DNA</v>
      </c>
      <c r="E99" s="14" t="str">
        <f>HYPERLINK("#'Full Results'!A892", "892")</f>
        <v>892</v>
      </c>
      <c r="F99" t="s">
        <v>50</v>
      </c>
    </row>
    <row r="100" spans="3:6" x14ac:dyDescent="0.3">
      <c r="C100">
        <v>92</v>
      </c>
      <c r="D100" s="8" t="str">
        <f>HYPERLINK("#'Table 92'!A1", "Looking at those same examples, would you say that people believing this is harmful or not?: There is a deliberate effort to replace people born in Britain with immigrants from foreign countries")</f>
        <v>Looking at those same examples, would you say that people believing this is harmful or not?: There is a deliberate effort to replace people born in Britain with immigrants from foreign countries</v>
      </c>
      <c r="E100" s="14" t="str">
        <f>HYPERLINK("#'Full Results'!A899", "899")</f>
        <v>899</v>
      </c>
      <c r="F100" t="s">
        <v>50</v>
      </c>
    </row>
    <row r="101" spans="3:6" x14ac:dyDescent="0.3">
      <c r="C101">
        <v>93</v>
      </c>
      <c r="D101" s="8" t="str">
        <f>HYPERLINK("#'Table 93'!A1", "Grid Summary: Which of the following claims people have made have you heard about before?  ")</f>
        <v>Grid Summary: Which of the following claims people have made have you heard about before?  </v>
      </c>
      <c r="E101" s="7"/>
      <c r="F101" t="s">
        <v>50</v>
      </c>
    </row>
    <row r="102" spans="3:6" x14ac:dyDescent="0.3">
      <c r="C102">
        <v>94</v>
      </c>
      <c r="D102" s="8" t="str">
        <f>HYPERLINK("#'Table 94'!A1", "Which of the following claims people have made have you heard about before?  : The Government is implanting microchips into people with the Covid vaccines")</f>
        <v>Which of the following claims people have made have you heard about before?  : The Government is implanting microchips into people with the Covid vaccines</v>
      </c>
      <c r="E102" s="14" t="str">
        <f>HYPERLINK("#'Full Results'!A906", "906")</f>
        <v>906</v>
      </c>
      <c r="F102" t="s">
        <v>50</v>
      </c>
    </row>
    <row r="103" spans="3:6" x14ac:dyDescent="0.3">
      <c r="C103">
        <v>95</v>
      </c>
      <c r="D103" s="8" t="str">
        <f>HYPERLINK("#'Table 95'!A1", "Which of the following claims people have made have you heard about before?  : The Government is trying to move to a cashless society to make it easier to control people")</f>
        <v>Which of the following claims people have made have you heard about before?  : The Government is trying to move to a cashless society to make it easier to control people</v>
      </c>
      <c r="E103" s="14" t="str">
        <f>HYPERLINK("#'Full Results'!A913", "913")</f>
        <v>913</v>
      </c>
      <c r="F103" t="s">
        <v>50</v>
      </c>
    </row>
    <row r="104" spans="3:6" x14ac:dyDescent="0.3">
      <c r="C104">
        <v>96</v>
      </c>
      <c r="D104" s="8" t="str">
        <f>HYPERLINK("#'Table 96'!A1", "Which of the following claims people have made have you heard about before?  : Humans never landed on the moon")</f>
        <v>Which of the following claims people have made have you heard about before?  : Humans never landed on the moon</v>
      </c>
      <c r="E104" s="14" t="str">
        <f>HYPERLINK("#'Full Results'!A920", "920")</f>
        <v>920</v>
      </c>
      <c r="F104" t="s">
        <v>50</v>
      </c>
    </row>
    <row r="105" spans="3:6" x14ac:dyDescent="0.3">
      <c r="C105">
        <v>97</v>
      </c>
      <c r="D105" s="8" t="str">
        <f>HYPERLINK("#'Table 97'!A1", "Which of the following claims people have made have you heard about before?  : A small and secretive group runs many of the world’s institutions")</f>
        <v>Which of the following claims people have made have you heard about before?  : A small and secretive group runs many of the world’s institutions</v>
      </c>
      <c r="E105" s="14" t="str">
        <f>HYPERLINK("#'Full Results'!A927", "927")</f>
        <v>927</v>
      </c>
      <c r="F105" t="s">
        <v>50</v>
      </c>
    </row>
    <row r="106" spans="3:6" x14ac:dyDescent="0.3">
      <c r="C106">
        <v>98</v>
      </c>
      <c r="D106" s="8" t="str">
        <f>HYPERLINK("#'Table 98'!A1", "Which of the following claims people have made have you heard about before?  : Young men are being deliberately excluded by society")</f>
        <v>Which of the following claims people have made have you heard about before?  : Young men are being deliberately excluded by society</v>
      </c>
      <c r="E106" s="14" t="str">
        <f>HYPERLINK("#'Full Results'!A934", "934")</f>
        <v>934</v>
      </c>
      <c r="F106" t="s">
        <v>50</v>
      </c>
    </row>
    <row r="107" spans="3:6" x14ac:dyDescent="0.3">
      <c r="C107">
        <v>99</v>
      </c>
      <c r="D107" s="8" t="str">
        <f>HYPERLINK("#'Table 99'!A1", "Which of the following claims people have made have you heard about before?  : Paper contains chemicals which are designed to alter people’s DNA")</f>
        <v>Which of the following claims people have made have you heard about before?  : Paper contains chemicals which are designed to alter people’s DNA</v>
      </c>
      <c r="E107" s="14" t="str">
        <f>HYPERLINK("#'Full Results'!A941", "941")</f>
        <v>941</v>
      </c>
      <c r="F107" t="s">
        <v>50</v>
      </c>
    </row>
    <row r="108" spans="3:6" x14ac:dyDescent="0.3">
      <c r="C108">
        <v>100</v>
      </c>
      <c r="D108" s="8" t="str">
        <f>HYPERLINK("#'Table 100'!A1", "Which of the following claims people have made have you heard about before?  : There is a deliberate effort to replace people born in Britain with immigrants from foreign countries")</f>
        <v>Which of the following claims people have made have you heard about before?  : There is a deliberate effort to replace people born in Britain with immigrants from foreign countries</v>
      </c>
      <c r="E108" s="14" t="str">
        <f>HYPERLINK("#'Full Results'!A948", "948")</f>
        <v>948</v>
      </c>
      <c r="F108" t="s">
        <v>50</v>
      </c>
    </row>
    <row r="109" spans="3:6" x14ac:dyDescent="0.3">
      <c r="C109">
        <v>101</v>
      </c>
      <c r="D109" s="8" t="str">
        <f>HYPERLINK("#'Table 101'!A1", "You said you have heard the claim that the Government is implanting microchips into people with the Covid vaccines.To the best of your memory, where have you heard this? Select any which apply")</f>
        <v>You said you have heard the claim that the Government is implanting microchips into people with the Covid vaccines.To the best of your memory, where have you heard this? Select any which apply</v>
      </c>
      <c r="E109" s="14" t="str">
        <f>HYPERLINK("#'Full Results'!A955", "955")</f>
        <v>955</v>
      </c>
      <c r="F109" t="s">
        <v>387</v>
      </c>
    </row>
    <row r="110" spans="3:6" x14ac:dyDescent="0.3">
      <c r="C110">
        <v>102</v>
      </c>
      <c r="D110" s="8" t="str">
        <f>HYPERLINK("#'Table 102'!A1", "You said you have heard the claim that the Government is trying to move to a cashless society to make it easier to control people.To the best of your memory, where have you heard this? Select any which apply")</f>
        <v>You said you have heard the claim that the Government is trying to move to a cashless society to make it easier to control people.To the best of your memory, where have you heard this? Select any which apply</v>
      </c>
      <c r="E110" s="14" t="str">
        <f>HYPERLINK("#'Full Results'!A989", "989")</f>
        <v>989</v>
      </c>
      <c r="F110" t="s">
        <v>389</v>
      </c>
    </row>
    <row r="111" spans="3:6" x14ac:dyDescent="0.3">
      <c r="C111">
        <v>103</v>
      </c>
      <c r="D111" s="8" t="str">
        <f>HYPERLINK("#'Table 103'!A1", "You said you have heard the claim that humans never landed on the moon.To the best of your memory, where have you heard this? Select any which apply")</f>
        <v>You said you have heard the claim that humans never landed on the moon.To the best of your memory, where have you heard this? Select any which apply</v>
      </c>
      <c r="E111" s="14" t="str">
        <f>HYPERLINK("#'Full Results'!A1023", "1023")</f>
        <v>1023</v>
      </c>
      <c r="F111" t="s">
        <v>391</v>
      </c>
    </row>
    <row r="112" spans="3:6" x14ac:dyDescent="0.3">
      <c r="C112">
        <v>104</v>
      </c>
      <c r="D112" s="8" t="str">
        <f>HYPERLINK("#'Table 104'!A1", "You said you have heard the claim that a small and secretive group runs many of the world’s institutions.To the best of your memory, where have you heard this? Select any which apply")</f>
        <v>You said you have heard the claim that a small and secretive group runs many of the world’s institutions.To the best of your memory, where have you heard this? Select any which apply</v>
      </c>
      <c r="E112" s="14" t="str">
        <f>HYPERLINK("#'Full Results'!A1061", "1061")</f>
        <v>1061</v>
      </c>
      <c r="F112" t="s">
        <v>393</v>
      </c>
    </row>
    <row r="113" spans="3:6" x14ac:dyDescent="0.3">
      <c r="C113">
        <v>105</v>
      </c>
      <c r="D113" s="8" t="str">
        <f>HYPERLINK("#'Table 105'!A1", "You said you have heard the claim that young men are being deliberately excluded by society.To the best of your memory, where have you heard this? Select any which apply")</f>
        <v>You said you have heard the claim that young men are being deliberately excluded by society.To the best of your memory, where have you heard this? Select any which apply</v>
      </c>
      <c r="E113" s="14" t="str">
        <f>HYPERLINK("#'Full Results'!A1088", "1088")</f>
        <v>1088</v>
      </c>
      <c r="F113" t="s">
        <v>395</v>
      </c>
    </row>
    <row r="114" spans="3:6" x14ac:dyDescent="0.3">
      <c r="C114">
        <v>106</v>
      </c>
      <c r="D114" s="8" t="str">
        <f>HYPERLINK("#'Table 106'!A1", "You said you have heard the claim that paper contains chemicals which are designed to alter people’s DNA.To the best of your memory, where have you heard this? Select any which apply")</f>
        <v>You said you have heard the claim that paper contains chemicals which are designed to alter people’s DNA.To the best of your memory, where have you heard this? Select any which apply</v>
      </c>
      <c r="E114" s="14" t="str">
        <f>HYPERLINK("#'Full Results'!A1103", "1103")</f>
        <v>1103</v>
      </c>
      <c r="F114" t="s">
        <v>397</v>
      </c>
    </row>
    <row r="115" spans="3:6" x14ac:dyDescent="0.3">
      <c r="C115">
        <v>107</v>
      </c>
      <c r="D115" s="8" t="str">
        <f>HYPERLINK("#'Table 107'!A1", "You said you have heard the claim that there is a deliberate effort to replace people born in Britain with immigrants from foreign countries.To the best of your memory, where have you heard this? Select any which apply")</f>
        <v>You said you have heard the claim that there is a deliberate effort to replace people born in Britain with immigrants from foreign countries.To the best of your memory, where have you heard this? Select any which apply</v>
      </c>
      <c r="E115" s="14" t="str">
        <f>HYPERLINK("#'Full Results'!A1116", "1116")</f>
        <v>1116</v>
      </c>
      <c r="F115" t="s">
        <v>399</v>
      </c>
    </row>
    <row r="116" spans="3:6" x14ac:dyDescent="0.3">
      <c r="C116">
        <v>108</v>
      </c>
      <c r="D116" s="8" t="str">
        <f>HYPERLINK("#'Table 108'!A1", "Grid Summary: In your view, which of the following groups of people are more likely to believe in conspiracy theories?")</f>
        <v>Grid Summary: In your view, which of the following groups of people are more likely to believe in conspiracy theories?</v>
      </c>
      <c r="E116" s="7"/>
      <c r="F116" t="s">
        <v>50</v>
      </c>
    </row>
    <row r="117" spans="3:6" x14ac:dyDescent="0.3">
      <c r="C117">
        <v>109</v>
      </c>
      <c r="D117" s="8" t="str">
        <f>HYPERLINK("#'Table 109'!A1", "In your view, which of the following groups of people are more likely to believe in conspiracy theories?: Young people|Old people")</f>
        <v>In your view, which of the following groups of people are more likely to believe in conspiracy theories?: Young people|Old people</v>
      </c>
      <c r="E117" s="14" t="str">
        <f>HYPERLINK("#'Full Results'!A1137", "1137")</f>
        <v>1137</v>
      </c>
      <c r="F117" t="s">
        <v>50</v>
      </c>
    </row>
    <row r="118" spans="3:6" x14ac:dyDescent="0.3">
      <c r="C118">
        <v>110</v>
      </c>
      <c r="D118" s="8" t="str">
        <f>HYPERLINK("#'Table 110'!A1", "In your view, which of the following groups of people are more likely to believe in conspiracy theories?: More open-minded people|Less open-minded people")</f>
        <v>In your view, which of the following groups of people are more likely to believe in conspiracy theories?: More open-minded people|Less open-minded people</v>
      </c>
      <c r="E118" s="14" t="str">
        <f>HYPERLINK("#'Full Results'!A1145", "1145")</f>
        <v>1145</v>
      </c>
      <c r="F118" t="s">
        <v>50</v>
      </c>
    </row>
    <row r="119" spans="3:6" x14ac:dyDescent="0.3">
      <c r="C119">
        <v>111</v>
      </c>
      <c r="D119" s="8" t="str">
        <f>HYPERLINK("#'Table 111'!A1", "In your view, which of the following groups of people are more likely to believe in conspiracy theories?: Those with higher levels of education|Those with lower levels of education")</f>
        <v>In your view, which of the following groups of people are more likely to believe in conspiracy theories?: Those with higher levels of education|Those with lower levels of education</v>
      </c>
      <c r="E119" s="14" t="str">
        <f>HYPERLINK("#'Full Results'!A1153", "1153")</f>
        <v>1153</v>
      </c>
      <c r="F119" t="s">
        <v>50</v>
      </c>
    </row>
    <row r="120" spans="3:6" x14ac:dyDescent="0.3">
      <c r="C120">
        <v>112</v>
      </c>
      <c r="D120" s="8" t="str">
        <f>HYPERLINK("#'Table 112'!A1", "In your view, which of the following groups of people are more likely to believe in conspiracy theories?: Those who are less financially comfortable|Those who are more financially comfortable")</f>
        <v>In your view, which of the following groups of people are more likely to believe in conspiracy theories?: Those who are less financially comfortable|Those who are more financially comfortable</v>
      </c>
      <c r="E120" s="14" t="str">
        <f>HYPERLINK("#'Full Results'!A1161", "1161")</f>
        <v>1161</v>
      </c>
      <c r="F120" t="s">
        <v>50</v>
      </c>
    </row>
    <row r="121" spans="3:6" x14ac:dyDescent="0.3">
      <c r="C121">
        <v>113</v>
      </c>
      <c r="D121" s="8" t="str">
        <f>HYPERLINK("#'Table 113'!A1", "Below is a list of things which some people have called “conspiracy theories”. It is important to note that these are all things which the vast majority of people and experts say are not true.Which of the following “conspiracy theories” have you ...")</f>
        <v>Below is a list of things which some people have called “conspiracy theories”. It is important to note that these are all things which the vast majority of people and experts say are not true.Which of the following “conspiracy theories” have you ...</v>
      </c>
      <c r="E121" s="14" t="str">
        <f>HYPERLINK("#'Full Results'!A1169", "1169")</f>
        <v>1169</v>
      </c>
      <c r="F121" t="s">
        <v>50</v>
      </c>
    </row>
    <row r="122" spans="3:6" x14ac:dyDescent="0.3">
      <c r="C122">
        <v>114</v>
      </c>
      <c r="D122" s="8" t="str">
        <f>HYPERLINK("#'Table 114'!A1", "Of those, are there any which if a friend of yours said they believed you would struggle to stay friends with them?Select any which apply")</f>
        <v>Of those, are there any which if a friend of yours said they believed you would struggle to stay friends with them?Select any which apply</v>
      </c>
      <c r="E122" s="14" t="str">
        <f>HYPERLINK("#'Full Results'!A1195", "1195")</f>
        <v>1195</v>
      </c>
      <c r="F122" t="s">
        <v>50</v>
      </c>
    </row>
    <row r="123" spans="3:6" x14ac:dyDescent="0.3">
      <c r="C123">
        <v>115</v>
      </c>
      <c r="D123" s="8" t="str">
        <f>HYPERLINK("#'Table 115'!A1", "Grid Summary: Which of the following, if any, have you experienced in the last year?")</f>
        <v>Grid Summary: Which of the following, if any, have you experienced in the last year?</v>
      </c>
      <c r="E123" s="7"/>
      <c r="F123" t="s">
        <v>50</v>
      </c>
    </row>
    <row r="124" spans="3:6" x14ac:dyDescent="0.3">
      <c r="C124">
        <v>116</v>
      </c>
      <c r="D124" s="8" t="str">
        <f>HYPERLINK("#'Table 116'!A1", "Which of the following, if any, have you experienced in the last year?: Someone in my class believing information you would consider a “conspiracy theory”")</f>
        <v>Which of the following, if any, have you experienced in the last year?: Someone in my class believing information you would consider a “conspiracy theory”</v>
      </c>
      <c r="E124" s="14" t="str">
        <f>HYPERLINK("#'Full Results'!A1221", "1221")</f>
        <v>1221</v>
      </c>
      <c r="F124" t="s">
        <v>50</v>
      </c>
    </row>
    <row r="125" spans="3:6" x14ac:dyDescent="0.3">
      <c r="C125">
        <v>117</v>
      </c>
      <c r="D125" s="8" t="str">
        <f>HYPERLINK("#'Table 117'!A1", "Which of the following, if any, have you experienced in the last year?: Encountering someone on social media who believes information you would consider a “conspiracy theory”")</f>
        <v>Which of the following, if any, have you experienced in the last year?: Encountering someone on social media who believes information you would consider a “conspiracy theory”</v>
      </c>
      <c r="E125" s="14" t="str">
        <f>HYPERLINK("#'Full Results'!A1228", "1228")</f>
        <v>1228</v>
      </c>
      <c r="F125" t="s">
        <v>50</v>
      </c>
    </row>
    <row r="126" spans="3:6" x14ac:dyDescent="0.3">
      <c r="C126">
        <v>118</v>
      </c>
      <c r="D126" s="8" t="str">
        <f>HYPERLINK("#'Table 118'!A1", "Which of the following, if any, have you experienced in the last year?: Someone in my class believing information you would consider “fake news”")</f>
        <v>Which of the following, if any, have you experienced in the last year?: Someone in my class believing information you would consider “fake news”</v>
      </c>
      <c r="E126" s="14" t="str">
        <f>HYPERLINK("#'Full Results'!A1235", "1235")</f>
        <v>1235</v>
      </c>
      <c r="F126" t="s">
        <v>50</v>
      </c>
    </row>
    <row r="127" spans="3:6" x14ac:dyDescent="0.3">
      <c r="C127">
        <v>119</v>
      </c>
      <c r="D127" s="8" t="str">
        <f>HYPERLINK("#'Table 119'!A1", "Which of the following, if any, have you experienced in the last year?: Encountering someone on social media who believes information you would consider “fake news”")</f>
        <v>Which of the following, if any, have you experienced in the last year?: Encountering someone on social media who believes information you would consider “fake news”</v>
      </c>
      <c r="E127" s="14" t="str">
        <f>HYPERLINK("#'Full Results'!A1242", "1242")</f>
        <v>1242</v>
      </c>
      <c r="F127" t="s">
        <v>50</v>
      </c>
    </row>
    <row r="128" spans="3:6" x14ac:dyDescent="0.3">
      <c r="C128">
        <v>120</v>
      </c>
      <c r="D128" s="8" t="str">
        <f>HYPERLINK("#'Table 120'!A1", "Which of the following, if any, have you experienced in the last year?: Your relatives believing information you would consider a “conspiracy theory”")</f>
        <v>Which of the following, if any, have you experienced in the last year?: Your relatives believing information you would consider a “conspiracy theory”</v>
      </c>
      <c r="E128" s="14" t="str">
        <f>HYPERLINK("#'Full Results'!A1249", "1249")</f>
        <v>1249</v>
      </c>
      <c r="F128" t="s">
        <v>50</v>
      </c>
    </row>
    <row r="129" spans="3:6" x14ac:dyDescent="0.3">
      <c r="C129">
        <v>121</v>
      </c>
      <c r="D129" s="8" t="str">
        <f>HYPERLINK("#'Table 121'!A1", " ​​​In general, would you say that “conspiracy theories” are a problem in your school or not?  ")</f>
        <v xml:space="preserve"> ​​​In general, would you say that “conspiracy theories” are a problem in your school or not?  </v>
      </c>
      <c r="E129" s="14" t="str">
        <f>HYPERLINK("#'Full Results'!A1256", "1256")</f>
        <v>1256</v>
      </c>
      <c r="F129" t="s">
        <v>50</v>
      </c>
    </row>
    <row r="130" spans="3:6" x14ac:dyDescent="0.3">
      <c r="C130">
        <v>122</v>
      </c>
      <c r="D130" s="8" t="str">
        <f>HYPERLINK("#'Table 122'!A1", "Grid Summary: Which of the following, if any, have you experienced in the last year?   ")</f>
        <v>Grid Summary: Which of the following, if any, have you experienced in the last year?   </v>
      </c>
      <c r="E130" s="7"/>
      <c r="F130" t="s">
        <v>50</v>
      </c>
    </row>
    <row r="131" spans="3:6" x14ac:dyDescent="0.3">
      <c r="C131">
        <v>123</v>
      </c>
      <c r="D131" s="8" t="str">
        <f>HYPERLINK("#'Table 123'!A1", "Which of the following, if any, have you experienced in the last year?   : A friendship becoming more difficult because of the opinions they hold")</f>
        <v>Which of the following, if any, have you experienced in the last year?   : A friendship becoming more difficult because of the opinions they hold</v>
      </c>
      <c r="E131" s="14" t="str">
        <f>HYPERLINK("#'Full Results'!A1264", "1264")</f>
        <v>1264</v>
      </c>
      <c r="F131" t="s">
        <v>50</v>
      </c>
    </row>
    <row r="132" spans="3:6" x14ac:dyDescent="0.3">
      <c r="C132">
        <v>124</v>
      </c>
      <c r="D132" s="8" t="str">
        <f>HYPERLINK("#'Table 124'!A1", "Which of the following, if any, have you experienced in the last year?   : A romantic relationship becoming more difficult because of the opinions they hold")</f>
        <v>Which of the following, if any, have you experienced in the last year?   : A romantic relationship becoming more difficult because of the opinions they hold</v>
      </c>
      <c r="E132" s="14" t="str">
        <f>HYPERLINK("#'Full Results'!A1271", "1271")</f>
        <v>1271</v>
      </c>
      <c r="F132" t="s">
        <v>50</v>
      </c>
    </row>
    <row r="133" spans="3:6" x14ac:dyDescent="0.3">
      <c r="C133">
        <v>125</v>
      </c>
      <c r="D133" s="8" t="str">
        <f>HYPERLINK("#'Table 125'!A1", "Which of the following, if any, have you experienced in the last year?   : A relationship with a relative becoming more difficult because of the opinions they hold")</f>
        <v>Which of the following, if any, have you experienced in the last year?   : A relationship with a relative becoming more difficult because of the opinions they hold</v>
      </c>
      <c r="E133" s="14" t="str">
        <f>HYPERLINK("#'Full Results'!A1278", "1278")</f>
        <v>1278</v>
      </c>
      <c r="F133" t="s">
        <v>50</v>
      </c>
    </row>
    <row r="134" spans="3:6" x14ac:dyDescent="0.3">
      <c r="C134">
        <v>126</v>
      </c>
      <c r="D134" s="8" t="str">
        <f>HYPERLINK("#'Table 126'!A1", "Which of the following, if any, have you experienced in the last year?   : Not knowing whether some information you saw online is true or false")</f>
        <v>Which of the following, if any, have you experienced in the last year?   : Not knowing whether some information you saw online is true or false</v>
      </c>
      <c r="E134" s="14" t="str">
        <f>HYPERLINK("#'Full Results'!A1285", "1285")</f>
        <v>1285</v>
      </c>
      <c r="F134" t="s">
        <v>50</v>
      </c>
    </row>
    <row r="135" spans="3:6" x14ac:dyDescent="0.3">
      <c r="C135">
        <v>127</v>
      </c>
      <c r="D135" s="8" t="str">
        <f>HYPERLINK("#'Table 127'!A1", "Which of the following, if any, have you experienced in the last year?   : Correcting someone because they believe something incorrect and harmful")</f>
        <v>Which of the following, if any, have you experienced in the last year?   : Correcting someone because they believe something incorrect and harmful</v>
      </c>
      <c r="E135" s="14" t="str">
        <f>HYPERLINK("#'Full Results'!A1292", "1292")</f>
        <v>1292</v>
      </c>
      <c r="F135" t="s">
        <v>50</v>
      </c>
    </row>
    <row r="136" spans="3:6" x14ac:dyDescent="0.3">
      <c r="C136">
        <v>128</v>
      </c>
      <c r="D136" s="8" t="str">
        <f>HYPERLINK("#'Table 128'!A1", "Which of the following, if any, have you experienced in the last year?   : Information being taught to you at school contradicting something you saw on social media")</f>
        <v>Which of the following, if any, have you experienced in the last year?   : Information being taught to you at school contradicting something you saw on social media</v>
      </c>
      <c r="E136" s="14" t="str">
        <f>HYPERLINK("#'Full Results'!A1299", "1299")</f>
        <v>1299</v>
      </c>
      <c r="F136" t="s">
        <v>50</v>
      </c>
    </row>
    <row r="137" spans="3:6" x14ac:dyDescent="0.3">
      <c r="C137">
        <v>129</v>
      </c>
      <c r="D137" s="8" t="str">
        <f>HYPERLINK("#'Table 129'!A1", "Grid Summary: Have you ever had disagreements or arguments with other students in your school on any of the following topics?   ")</f>
        <v>Grid Summary: Have you ever had disagreements or arguments with other students in your school on any of the following topics?   </v>
      </c>
      <c r="E137" s="7"/>
      <c r="F137" t="s">
        <v>50</v>
      </c>
    </row>
    <row r="138" spans="3:6" x14ac:dyDescent="0.3">
      <c r="C138">
        <v>130</v>
      </c>
      <c r="D138" s="8" t="str">
        <f>HYPERLINK("#'Table 130'!A1", "Have you ever had disagreements or arguments with other students in your school on any of the following topics?   : The roles that men and women should play in society")</f>
        <v>Have you ever had disagreements or arguments with other students in your school on any of the following topics?   : The roles that men and women should play in society</v>
      </c>
      <c r="E138" s="14" t="str">
        <f>HYPERLINK("#'Full Results'!A1306", "1306")</f>
        <v>1306</v>
      </c>
      <c r="F138" t="s">
        <v>50</v>
      </c>
    </row>
    <row r="139" spans="3:6" x14ac:dyDescent="0.3">
      <c r="C139">
        <v>131</v>
      </c>
      <c r="D139" s="8" t="str">
        <f>HYPERLINK("#'Table 131'!A1", "Have you ever had disagreements or arguments with other students in your school on any of the following topics?   : Whether climate change is real and being caused by humans or not")</f>
        <v>Have you ever had disagreements or arguments with other students in your school on any of the following topics?   : Whether climate change is real and being caused by humans or not</v>
      </c>
      <c r="E139" s="14" t="str">
        <f>HYPERLINK("#'Full Results'!A1313", "1313")</f>
        <v>1313</v>
      </c>
      <c r="F139" t="s">
        <v>50</v>
      </c>
    </row>
    <row r="140" spans="3:6" x14ac:dyDescent="0.3">
      <c r="C140">
        <v>132</v>
      </c>
      <c r="D140" s="8" t="str">
        <f>HYPERLINK("#'Table 132'!A1", "Have you ever had disagreements or arguments with other students in your school on any of the following topics?   : Attitudes towards LGBT+ people")</f>
        <v>Have you ever had disagreements or arguments with other students in your school on any of the following topics?   : Attitudes towards LGBT+ people</v>
      </c>
      <c r="E140" s="14" t="str">
        <f>HYPERLINK("#'Full Results'!A1320", "1320")</f>
        <v>1320</v>
      </c>
      <c r="F140" t="s">
        <v>50</v>
      </c>
    </row>
    <row r="141" spans="3:6" x14ac:dyDescent="0.3">
      <c r="C141">
        <v>133</v>
      </c>
      <c r="D141" s="8" t="str">
        <f>HYPERLINK("#'Table 133'!A1", "Have you ever had disagreements or arguments with other students in your school on any of the following topics?   : Attitudes towards ethnic minorities")</f>
        <v>Have you ever had disagreements or arguments with other students in your school on any of the following topics?   : Attitudes towards ethnic minorities</v>
      </c>
      <c r="E141" s="14" t="str">
        <f>HYPERLINK("#'Full Results'!A1327", "1327")</f>
        <v>1327</v>
      </c>
      <c r="F141" t="s">
        <v>50</v>
      </c>
    </row>
    <row r="142" spans="3:6" x14ac:dyDescent="0.3">
      <c r="C142">
        <v>134</v>
      </c>
      <c r="D142" s="8" t="str">
        <f>HYPERLINK("#'Table 134'!A1", "Have you ever had disagreements or arguments with other students in your school on any of the following topics?   : Views on the role of Western countries (like the US and UK) in the world")</f>
        <v>Have you ever had disagreements or arguments with other students in your school on any of the following topics?   : Views on the role of Western countries (like the US and UK) in the world</v>
      </c>
      <c r="E142" s="14" t="str">
        <f>HYPERLINK("#'Full Results'!A1334", "1334")</f>
        <v>1334</v>
      </c>
      <c r="F142" t="s">
        <v>50</v>
      </c>
    </row>
    <row r="143" spans="3:6" x14ac:dyDescent="0.3">
      <c r="C143">
        <v>135</v>
      </c>
      <c r="D143" s="8" t="str">
        <f>HYPERLINK("#'Table 135'!A1", "Have you ever had disagreements or arguments with other students in your school on any of the following topics?   : Views towards political figures (like Rishi Sunak, Donald Trump)")</f>
        <v>Have you ever had disagreements or arguments with other students in your school on any of the following topics?   : Views towards political figures (like Rishi Sunak, Donald Trump)</v>
      </c>
      <c r="E143" s="14" t="str">
        <f>HYPERLINK("#'Full Results'!A1341", "1341")</f>
        <v>1341</v>
      </c>
      <c r="F143" t="s">
        <v>50</v>
      </c>
    </row>
    <row r="144" spans="3:6" x14ac:dyDescent="0.3">
      <c r="C144">
        <v>136</v>
      </c>
      <c r="D144" s="8" t="str">
        <f>HYPERLINK("#'Table 136'!A1", " ​​​​Thinking about those times that you have had disagreements on the roles that men and women should play in society, would you say this is mainly because of different opinions, or because the person you are disagreeing with has incorrect infor...")</f>
        <v xml:space="preserve"> ​​​​Thinking about those times that you have had disagreements on the roles that men and women should play in society, would you say this is mainly because of different opinions, or because the person you are disagreeing with has incorrect infor...</v>
      </c>
      <c r="E144" s="14" t="str">
        <f>HYPERLINK("#'Full Results'!A1348", "1348")</f>
        <v>1348</v>
      </c>
      <c r="F144" t="s">
        <v>493</v>
      </c>
    </row>
    <row r="145" spans="3:6" x14ac:dyDescent="0.3">
      <c r="C145">
        <v>137</v>
      </c>
      <c r="D145" s="8" t="str">
        <f>HYPERLINK("#'Table 137'!A1", " ​​​​Thinking about those times that you have had disagreements on whether climate change is real and being caused by humans or not, would you say this is mainly because of different opinions, or because the person you are disagreeing with has in...")</f>
        <v xml:space="preserve"> ​​​​Thinking about those times that you have had disagreements on whether climate change is real and being caused by humans or not, would you say this is mainly because of different opinions, or because the person you are disagreeing with has in...</v>
      </c>
      <c r="E145" s="14" t="str">
        <f>HYPERLINK("#'Full Results'!A1355", "1355")</f>
        <v>1355</v>
      </c>
      <c r="F145" t="s">
        <v>495</v>
      </c>
    </row>
    <row r="146" spans="3:6" x14ac:dyDescent="0.3">
      <c r="C146">
        <v>138</v>
      </c>
      <c r="D146" s="8" t="str">
        <f>HYPERLINK("#'Table 138'!A1", " ​​​​Thinking about those times that you have had disagreements on attitudes towards LGBT+ people, would you say this is mainly because of different opinions, or because the person you are disagreeing with has incorrect information?")</f>
        <v xml:space="preserve"> ​​​​Thinking about those times that you have had disagreements on attitudes towards LGBT+ people, would you say this is mainly because of different opinions, or because the person you are disagreeing with has incorrect information?</v>
      </c>
      <c r="E146" s="14" t="str">
        <f>HYPERLINK("#'Full Results'!A1362", "1362")</f>
        <v>1362</v>
      </c>
      <c r="F146" t="s">
        <v>497</v>
      </c>
    </row>
    <row r="147" spans="3:6" x14ac:dyDescent="0.3">
      <c r="C147">
        <v>139</v>
      </c>
      <c r="D147" s="8" t="str">
        <f>HYPERLINK("#'Table 139'!A1", " ​​​​Thinking about those times that you have had disagreements on attitudes towards ethnic minorities, would you say this is mainly because of different opinions, or because the person you are disagreeing with has incorrect information?")</f>
        <v xml:space="preserve"> ​​​​Thinking about those times that you have had disagreements on attitudes towards ethnic minorities, would you say this is mainly because of different opinions, or because the person you are disagreeing with has incorrect information?</v>
      </c>
      <c r="E147" s="14" t="str">
        <f>HYPERLINK("#'Full Results'!A1369", "1369")</f>
        <v>1369</v>
      </c>
      <c r="F147" t="s">
        <v>499</v>
      </c>
    </row>
    <row r="148" spans="3:6" x14ac:dyDescent="0.3">
      <c r="C148">
        <v>140</v>
      </c>
      <c r="D148" s="8" t="str">
        <f>HYPERLINK("#'Table 140'!A1", " ​​​​Thinking about those times that you have had disagreements on views on the role of Western countries (like the US and UK) in the world, would you say this is mainly because of different opinions, or because the person you are disagreeing wit...")</f>
        <v xml:space="preserve"> ​​​​Thinking about those times that you have had disagreements on views on the role of Western countries (like the US and UK) in the world, would you say this is mainly because of different opinions, or because the person you are disagreeing wit...</v>
      </c>
      <c r="E148" s="14" t="str">
        <f>HYPERLINK("#'Full Results'!A1376", "1376")</f>
        <v>1376</v>
      </c>
      <c r="F148" t="s">
        <v>501</v>
      </c>
    </row>
    <row r="149" spans="3:6" x14ac:dyDescent="0.3">
      <c r="C149">
        <v>141</v>
      </c>
      <c r="D149" s="8" t="str">
        <f>HYPERLINK("#'Table 141'!A1", " ​​​​Thinking about those times that you have had disagreements on views towards political figures (like Rishi Sunak, Donald Trump), would you say this is mainly because of different opinions, or because the person you are disagreeing with has in...")</f>
        <v xml:space="preserve"> ​​​​Thinking about those times that you have had disagreements on views towards political figures (like Rishi Sunak, Donald Trump), would you say this is mainly because of different opinions, or because the person you are disagreeing with has in...</v>
      </c>
      <c r="E149" s="14" t="str">
        <f>HYPERLINK("#'Full Results'!A1383", "1383")</f>
        <v>1383</v>
      </c>
      <c r="F149" t="s">
        <v>503</v>
      </c>
    </row>
    <row r="150" spans="3:6" x14ac:dyDescent="0.3">
      <c r="C150">
        <v>142</v>
      </c>
      <c r="D150" s="8" t="str">
        <f>HYPERLINK("#'Table 142'!A1", "In your view, whose responsibility is it to deal with “conspiracy theories” being shared in schools?Select as many as apply")</f>
        <v>In your view, whose responsibility is it to deal with “conspiracy theories” being shared in schools?Select as many as apply</v>
      </c>
      <c r="E150" s="14" t="str">
        <f>HYPERLINK("#'Full Results'!A1390", "1390")</f>
        <v>1390</v>
      </c>
      <c r="F150" t="s">
        <v>50</v>
      </c>
    </row>
    <row r="151" spans="3:6" x14ac:dyDescent="0.3">
      <c r="C151">
        <v>143</v>
      </c>
      <c r="D151" s="8" t="str">
        <f>HYPERLINK("#'Table 143'!A1", "Grid Summary: If someone in your class told you some information which you found offensive and thought was false, how confident are you that you would be able to do the following?")</f>
        <v>Grid Summary: If someone in your class told you some information which you found offensive and thought was false, how confident are you that you would be able to do the following?</v>
      </c>
      <c r="E151" s="7"/>
      <c r="F151" t="s">
        <v>50</v>
      </c>
    </row>
    <row r="152" spans="3:6" x14ac:dyDescent="0.3">
      <c r="C152">
        <v>144</v>
      </c>
      <c r="D152" s="8" t="str">
        <f>HYPERLINK("#'Table 144'!A1", "If someone in your class told you some information which you found offensive and thought was false, how confident are you that you would be able to do the following?: Speak to someone about how it made me feel")</f>
        <v>If someone in your class told you some information which you found offensive and thought was false, how confident are you that you would be able to do the following?: Speak to someone about how it made me feel</v>
      </c>
      <c r="E152" s="14" t="str">
        <f>HYPERLINK("#'Full Results'!A1401", "1401")</f>
        <v>1401</v>
      </c>
      <c r="F152" t="s">
        <v>50</v>
      </c>
    </row>
    <row r="153" spans="3:6" x14ac:dyDescent="0.3">
      <c r="C153">
        <v>145</v>
      </c>
      <c r="D153" s="8" t="str">
        <f>HYPERLINK("#'Table 145'!A1", "If someone in your class told you some information which you found offensive and thought was false, how confident are you that you would be able to do the following?: Find the evidence I would need to show they were wrong")</f>
        <v>If someone in your class told you some information which you found offensive and thought was false, how confident are you that you would be able to do the following?: Find the evidence I would need to show they were wrong</v>
      </c>
      <c r="E153" s="14" t="str">
        <f>HYPERLINK("#'Full Results'!A1412", "1412")</f>
        <v>1412</v>
      </c>
      <c r="F153" t="s">
        <v>50</v>
      </c>
    </row>
    <row r="154" spans="3:6" x14ac:dyDescent="0.3">
      <c r="C154">
        <v>146</v>
      </c>
      <c r="D154" s="8" t="str">
        <f>HYPERLINK("#'Table 146'!A1", "If someone in your class told you some information which you found offensive and thought was false, how confident are you that you would be able to do the following?: Speak to a teacher about the incident")</f>
        <v>If someone in your class told you some information which you found offensive and thought was false, how confident are you that you would be able to do the following?: Speak to a teacher about the incident</v>
      </c>
      <c r="E154" s="14" t="str">
        <f>HYPERLINK("#'Full Results'!A1423", "1423")</f>
        <v>1423</v>
      </c>
      <c r="F154" t="s">
        <v>50</v>
      </c>
    </row>
    <row r="155" spans="3:6" x14ac:dyDescent="0.3">
      <c r="C155">
        <v>147</v>
      </c>
      <c r="D155" s="8" t="str">
        <f>HYPERLINK("#'Table 147'!A1", "Which of the following, if any, have you had lessons on in school?Select any which apply")</f>
        <v>Which of the following, if any, have you had lessons on in school?Select any which apply</v>
      </c>
      <c r="E155" s="14" t="str">
        <f>HYPERLINK("#'Full Results'!A1434", "1434")</f>
        <v>1434</v>
      </c>
      <c r="F155" t="s">
        <v>50</v>
      </c>
    </row>
    <row r="156" spans="3:6" x14ac:dyDescent="0.3">
      <c r="C156">
        <v>148</v>
      </c>
      <c r="D156" s="8" t="str">
        <f>HYPERLINK("#'Table 148'!A1", "Which of the following, if any, do you think people in your school would benefit from more of?Select any which apply")</f>
        <v>Which of the following, if any, do you think people in your school would benefit from more of?Select any which apply</v>
      </c>
      <c r="E156" s="14" t="str">
        <f>HYPERLINK("#'Full Results'!A1445", "1445")</f>
        <v>1445</v>
      </c>
      <c r="F156" t="s">
        <v>50</v>
      </c>
    </row>
    <row r="157" spans="3:6" x14ac:dyDescent="0.3">
      <c r="C157">
        <v>149</v>
      </c>
      <c r="D157" s="8" t="str">
        <f>HYPERLINK("#'Table 149'!A1", " Which of the following comes closest to your view?")</f>
        <v xml:space="preserve"> Which of the following comes closest to your view?</v>
      </c>
      <c r="E157" s="14" t="str">
        <f>HYPERLINK("#'Full Results'!A1456", "1456")</f>
        <v>1456</v>
      </c>
      <c r="F157" t="s">
        <v>50</v>
      </c>
    </row>
    <row r="158" spans="3:6" x14ac:dyDescent="0.3">
      <c r="C158">
        <v>150</v>
      </c>
      <c r="D158" s="8" t="str">
        <f>HYPERLINK("#'Table 150'!A1", "​​​​​​Imagine your school started to have lessons on how to identify misleading or false information online. How do you think you would personally find these lessons?Select any which apply")</f>
        <v>​​​​​​Imagine your school started to have lessons on how to identify misleading or false information online. How do you think you would personally find these lessons?Select any which apply</v>
      </c>
      <c r="E158" s="14" t="str">
        <f>HYPERLINK("#'Full Results'!A1462", "1462")</f>
        <v>1462</v>
      </c>
      <c r="F158" t="s">
        <v>50</v>
      </c>
    </row>
    <row r="159" spans="3:6" x14ac:dyDescent="0.3">
      <c r="C159">
        <v>151</v>
      </c>
      <c r="D159" s="8" t="str">
        <f>HYPERLINK("#'Table 151'!A1", "And which of the following would you like to see included in these lessons, if any?Select any which apply")</f>
        <v>And which of the following would you like to see included in these lessons, if any?Select any which apply</v>
      </c>
      <c r="E159" s="14" t="str">
        <f>HYPERLINK("#'Full Results'!A1476", "1476")</f>
        <v>1476</v>
      </c>
      <c r="F159" t="s">
        <v>50</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S1378"/>
  <sheetViews>
    <sheetView showGridLines="0" workbookViewId="0">
      <pane xSplit="2" ySplit="8" topLeftCell="C1360" activePane="bottomRight" state="frozen"/>
      <selection pane="topRight"/>
      <selection pane="bottomLeft"/>
      <selection pane="bottomRight" activeCell="A1298" sqref="A1298:XFD1298"/>
    </sheetView>
  </sheetViews>
  <sheetFormatPr defaultColWidth="11.5546875" defaultRowHeight="14.4" x14ac:dyDescent="0.3"/>
  <cols>
    <col min="2" max="2" width="20.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25" t="s">
        <v>561</v>
      </c>
      <c r="E2" s="26"/>
      <c r="F2" s="26"/>
      <c r="G2" s="26"/>
      <c r="H2" s="26"/>
      <c r="I2" s="26"/>
      <c r="J2" s="26"/>
      <c r="K2" s="26"/>
      <c r="L2" s="26"/>
      <c r="M2" s="26"/>
      <c r="N2" s="26"/>
      <c r="O2" s="26"/>
      <c r="P2" s="26"/>
      <c r="Q2" s="26"/>
    </row>
    <row r="5" spans="2:19" ht="30" customHeight="1" x14ac:dyDescent="0.3">
      <c r="B5" s="13"/>
      <c r="C5" s="13"/>
      <c r="D5" s="28" t="s">
        <v>32</v>
      </c>
      <c r="E5" s="28"/>
      <c r="F5" s="13"/>
      <c r="G5" s="28" t="s">
        <v>33</v>
      </c>
      <c r="H5" s="28"/>
      <c r="I5" s="28"/>
      <c r="J5" s="28"/>
      <c r="K5" s="13"/>
      <c r="L5" s="28" t="s">
        <v>34</v>
      </c>
      <c r="M5" s="28"/>
      <c r="N5" s="28"/>
      <c r="O5" s="28"/>
      <c r="P5" s="13"/>
      <c r="Q5" s="28" t="s">
        <v>35</v>
      </c>
      <c r="R5" s="28"/>
      <c r="S5" s="28"/>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19.95"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19.95"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11" spans="2:19" x14ac:dyDescent="0.3">
      <c r="B11" s="6" t="s">
        <v>49</v>
      </c>
    </row>
    <row r="12" spans="2:19" x14ac:dyDescent="0.3">
      <c r="B12" s="24" t="s">
        <v>50</v>
      </c>
      <c r="C12" s="17"/>
      <c r="D12" s="17"/>
      <c r="E12" s="17"/>
      <c r="F12" s="17"/>
      <c r="G12" s="17"/>
      <c r="H12" s="17"/>
      <c r="I12" s="17"/>
      <c r="J12" s="17"/>
      <c r="K12" s="17"/>
      <c r="L12" s="17"/>
      <c r="M12" s="17"/>
      <c r="N12" s="17"/>
      <c r="O12" s="17"/>
      <c r="P12" s="17"/>
      <c r="Q12" s="17"/>
      <c r="R12" s="17"/>
      <c r="S12" s="17"/>
    </row>
    <row r="13" spans="2:19" x14ac:dyDescent="0.3">
      <c r="B13" t="s">
        <v>36</v>
      </c>
      <c r="C13" s="17">
        <v>0.80360986042256199</v>
      </c>
      <c r="D13" s="17">
        <v>0.84786024123720505</v>
      </c>
      <c r="E13" s="17">
        <v>0.76005824757702101</v>
      </c>
      <c r="F13" s="17"/>
      <c r="G13" s="17">
        <v>0.83945076247876005</v>
      </c>
      <c r="H13" s="17">
        <v>0.81722791905357195</v>
      </c>
      <c r="I13" s="17">
        <v>0.78881883420893595</v>
      </c>
      <c r="J13" s="17">
        <v>0.75831621846264397</v>
      </c>
      <c r="K13" s="17"/>
      <c r="L13" s="17">
        <v>0.95693773233088697</v>
      </c>
      <c r="M13" s="17">
        <v>0.93708713678922995</v>
      </c>
      <c r="N13" s="17">
        <v>0.84906456729030899</v>
      </c>
      <c r="O13" s="17">
        <v>0.45667566851448499</v>
      </c>
      <c r="P13" s="17"/>
      <c r="Q13" s="17">
        <v>0.84135475232351697</v>
      </c>
      <c r="R13" s="17">
        <v>0.83434851467033799</v>
      </c>
      <c r="S13" s="17">
        <v>0.78984590840129498</v>
      </c>
    </row>
    <row r="14" spans="2:19" x14ac:dyDescent="0.3">
      <c r="B14" t="s">
        <v>37</v>
      </c>
      <c r="C14" s="17">
        <v>0.77951142364891501</v>
      </c>
      <c r="D14" s="17">
        <v>0.80599412497525902</v>
      </c>
      <c r="E14" s="17">
        <v>0.75488092307796995</v>
      </c>
      <c r="F14" s="17"/>
      <c r="G14" s="17">
        <v>0.78303640215373205</v>
      </c>
      <c r="H14" s="17">
        <v>0.80204368423927996</v>
      </c>
      <c r="I14" s="17">
        <v>0.76510351968733703</v>
      </c>
      <c r="J14" s="17">
        <v>0.76916567581196305</v>
      </c>
      <c r="K14" s="17"/>
      <c r="L14" s="17">
        <v>0.95439134274403303</v>
      </c>
      <c r="M14" s="17">
        <v>0.92683289805774804</v>
      </c>
      <c r="N14" s="17">
        <v>0.84816837507363696</v>
      </c>
      <c r="O14" s="17">
        <v>0.370916084855405</v>
      </c>
      <c r="P14" s="17"/>
      <c r="Q14" s="17">
        <v>0.82938330921578995</v>
      </c>
      <c r="R14" s="17">
        <v>0.728374176640046</v>
      </c>
      <c r="S14" s="17">
        <v>0.70168472410209604</v>
      </c>
    </row>
    <row r="15" spans="2:19" x14ac:dyDescent="0.3">
      <c r="B15" t="s">
        <v>38</v>
      </c>
      <c r="C15" s="17">
        <v>0.73114227929174802</v>
      </c>
      <c r="D15" s="17">
        <v>0.75721529697378998</v>
      </c>
      <c r="E15" s="17">
        <v>0.70662651298511903</v>
      </c>
      <c r="F15" s="17"/>
      <c r="G15" s="17">
        <v>0.77299149976979598</v>
      </c>
      <c r="H15" s="17">
        <v>0.74848649115764998</v>
      </c>
      <c r="I15" s="17">
        <v>0.70882266092170998</v>
      </c>
      <c r="J15" s="17">
        <v>0.679446555118976</v>
      </c>
      <c r="K15" s="17"/>
      <c r="L15" s="17">
        <v>0.86020337389572699</v>
      </c>
      <c r="M15" s="17">
        <v>0.87835139821036201</v>
      </c>
      <c r="N15" s="17">
        <v>0.760175457109458</v>
      </c>
      <c r="O15" s="17">
        <v>0.41141303896618198</v>
      </c>
      <c r="P15" s="17"/>
      <c r="Q15" s="17">
        <v>0.77158803420269695</v>
      </c>
      <c r="R15" s="17">
        <v>0.68941376140134503</v>
      </c>
      <c r="S15" s="17">
        <v>0.70217715630723898</v>
      </c>
    </row>
    <row r="16" spans="2:19" x14ac:dyDescent="0.3">
      <c r="B16" t="s">
        <v>39</v>
      </c>
      <c r="C16" s="17">
        <v>0.53618796665055601</v>
      </c>
      <c r="D16" s="17">
        <v>0.55965078554328096</v>
      </c>
      <c r="E16" s="17">
        <v>0.51198126801882105</v>
      </c>
      <c r="F16" s="17"/>
      <c r="G16" s="17">
        <v>0.54048440030883205</v>
      </c>
      <c r="H16" s="17">
        <v>0.56850574647656904</v>
      </c>
      <c r="I16" s="17">
        <v>0.50705484867077799</v>
      </c>
      <c r="J16" s="17">
        <v>0.52451962968273402</v>
      </c>
      <c r="K16" s="17"/>
      <c r="L16" s="17">
        <v>0.80952322752542805</v>
      </c>
      <c r="M16" s="17">
        <v>0.71138300843641999</v>
      </c>
      <c r="N16" s="17">
        <v>0.44297992062122099</v>
      </c>
      <c r="O16" s="17">
        <v>0.17434408987948999</v>
      </c>
      <c r="P16" s="17"/>
      <c r="Q16" s="17">
        <v>0.58721770482389901</v>
      </c>
      <c r="R16" s="17">
        <v>0.39329856471355701</v>
      </c>
      <c r="S16" s="17">
        <v>0.45857671545863898</v>
      </c>
    </row>
    <row r="17" spans="2:19" x14ac:dyDescent="0.3">
      <c r="B17" t="s">
        <v>40</v>
      </c>
      <c r="C17" s="17">
        <v>0.53083861806467603</v>
      </c>
      <c r="D17" s="17">
        <v>0.63721515682559404</v>
      </c>
      <c r="E17" s="17">
        <v>0.42389785078721298</v>
      </c>
      <c r="F17" s="17"/>
      <c r="G17" s="17">
        <v>0.57016502076575004</v>
      </c>
      <c r="H17" s="17">
        <v>0.54836478920318199</v>
      </c>
      <c r="I17" s="17">
        <v>0.47766364172501802</v>
      </c>
      <c r="J17" s="17">
        <v>0.50849152030412004</v>
      </c>
      <c r="K17" s="17"/>
      <c r="L17" s="17">
        <v>0.78361674659504399</v>
      </c>
      <c r="M17" s="17">
        <v>0.73430463159899895</v>
      </c>
      <c r="N17" s="17">
        <v>0.39983752827380598</v>
      </c>
      <c r="O17" s="17">
        <v>0.199917577488713</v>
      </c>
      <c r="P17" s="17"/>
      <c r="Q17" s="17">
        <v>0.56453500393573297</v>
      </c>
      <c r="R17" s="17">
        <v>0.49521325484572298</v>
      </c>
      <c r="S17" s="17">
        <v>0.499100831525633</v>
      </c>
    </row>
    <row r="18" spans="2:19" x14ac:dyDescent="0.3">
      <c r="B18" t="s">
        <v>41</v>
      </c>
      <c r="C18" s="17">
        <v>0.51679196469473598</v>
      </c>
      <c r="D18" s="17">
        <v>0.57156310095483998</v>
      </c>
      <c r="E18" s="17">
        <v>0.46486607959839699</v>
      </c>
      <c r="F18" s="17"/>
      <c r="G18" s="17">
        <v>0.500016731057501</v>
      </c>
      <c r="H18" s="17">
        <v>0.528239215893479</v>
      </c>
      <c r="I18" s="17">
        <v>0.482543955723641</v>
      </c>
      <c r="J18" s="17">
        <v>0.56051096199409001</v>
      </c>
      <c r="K18" s="17"/>
      <c r="L18" s="17">
        <v>0.83532986781238905</v>
      </c>
      <c r="M18" s="17">
        <v>0.71111544415763095</v>
      </c>
      <c r="N18" s="17">
        <v>0.394165122225346</v>
      </c>
      <c r="O18" s="17">
        <v>0.120927250010471</v>
      </c>
      <c r="P18" s="17"/>
      <c r="Q18" s="17">
        <v>0.56607971744131802</v>
      </c>
      <c r="R18" s="17">
        <v>0.40506067182565603</v>
      </c>
      <c r="S18" s="17">
        <v>0.43997904309633501</v>
      </c>
    </row>
    <row r="19" spans="2:19" x14ac:dyDescent="0.3">
      <c r="B19" t="s">
        <v>42</v>
      </c>
      <c r="C19" s="17">
        <v>0.50697164289819696</v>
      </c>
      <c r="D19" s="17">
        <v>0.54577723777562104</v>
      </c>
      <c r="E19" s="17">
        <v>0.47091480586496498</v>
      </c>
      <c r="F19" s="17"/>
      <c r="G19" s="17">
        <v>0.51024124991397601</v>
      </c>
      <c r="H19" s="17">
        <v>0.54365013285351504</v>
      </c>
      <c r="I19" s="17">
        <v>0.467065394712882</v>
      </c>
      <c r="J19" s="17">
        <v>0.50100379829833197</v>
      </c>
      <c r="K19" s="17"/>
      <c r="L19" s="17">
        <v>0.81238662574515996</v>
      </c>
      <c r="M19" s="17">
        <v>0.68278259694705301</v>
      </c>
      <c r="N19" s="17">
        <v>0.40149069498058199</v>
      </c>
      <c r="O19" s="17">
        <v>0.12567754162545799</v>
      </c>
      <c r="P19" s="17"/>
      <c r="Q19" s="17">
        <v>0.55051186738831803</v>
      </c>
      <c r="R19" s="17">
        <v>0.42857939972440701</v>
      </c>
      <c r="S19" s="17">
        <v>0.47074692464782603</v>
      </c>
    </row>
    <row r="20" spans="2:19" x14ac:dyDescent="0.3">
      <c r="B20" t="s">
        <v>43</v>
      </c>
      <c r="C20" s="17">
        <v>0.47588124749684702</v>
      </c>
      <c r="D20" s="17">
        <v>0.45820614583730901</v>
      </c>
      <c r="E20" s="17">
        <v>0.49519544654695202</v>
      </c>
      <c r="F20" s="17"/>
      <c r="G20" s="17">
        <v>0.43371026549400099</v>
      </c>
      <c r="H20" s="17">
        <v>0.51667547107216205</v>
      </c>
      <c r="I20" s="17">
        <v>0.47878485544329602</v>
      </c>
      <c r="J20" s="17">
        <v>0.48320571792165201</v>
      </c>
      <c r="K20" s="17"/>
      <c r="L20" s="17">
        <v>0.75693685821966095</v>
      </c>
      <c r="M20" s="17">
        <v>0.62861828658282803</v>
      </c>
      <c r="N20" s="17">
        <v>0.33839923305743802</v>
      </c>
      <c r="O20" s="17">
        <v>0.178570170426568</v>
      </c>
      <c r="P20" s="17"/>
      <c r="Q20" s="17">
        <v>0.50986545639430203</v>
      </c>
      <c r="R20" s="17">
        <v>0.38676846852015301</v>
      </c>
      <c r="S20" s="17">
        <v>0.42155523537568401</v>
      </c>
    </row>
    <row r="21" spans="2:19" x14ac:dyDescent="0.3">
      <c r="B21" t="s">
        <v>44</v>
      </c>
      <c r="C21" s="17">
        <v>0.46088500735112697</v>
      </c>
      <c r="D21" s="17">
        <v>0.45259898490355699</v>
      </c>
      <c r="E21" s="17">
        <v>0.47087724986183499</v>
      </c>
      <c r="F21" s="17"/>
      <c r="G21" s="17">
        <v>0.47948970387735101</v>
      </c>
      <c r="H21" s="17">
        <v>0.475343384772627</v>
      </c>
      <c r="I21" s="17">
        <v>0.42670240607412002</v>
      </c>
      <c r="J21" s="17">
        <v>0.45393819989457801</v>
      </c>
      <c r="K21" s="17"/>
      <c r="L21" s="17">
        <v>0.71856740920398898</v>
      </c>
      <c r="M21" s="17">
        <v>0.63236903062449901</v>
      </c>
      <c r="N21" s="17">
        <v>0.36913795221052398</v>
      </c>
      <c r="O21" s="17">
        <v>0.11712493970775401</v>
      </c>
      <c r="P21" s="17"/>
      <c r="Q21" s="17">
        <v>0.49892128021462301</v>
      </c>
      <c r="R21" s="17">
        <v>0.35221902664448801</v>
      </c>
      <c r="S21" s="17">
        <v>0.46514569104008202</v>
      </c>
    </row>
    <row r="22" spans="2:19" x14ac:dyDescent="0.3">
      <c r="B22" t="s">
        <v>45</v>
      </c>
      <c r="C22" s="17">
        <v>0.33085452962388601</v>
      </c>
      <c r="D22" s="17">
        <v>0.337194907453857</v>
      </c>
      <c r="E22" s="17">
        <v>0.32573283161571898</v>
      </c>
      <c r="F22" s="17"/>
      <c r="G22" s="17">
        <v>0.344852740913556</v>
      </c>
      <c r="H22" s="17">
        <v>0.33644836832798802</v>
      </c>
      <c r="I22" s="17">
        <v>0.29852145233645999</v>
      </c>
      <c r="J22" s="17">
        <v>0.33583135069981102</v>
      </c>
      <c r="K22" s="17"/>
      <c r="L22" s="17">
        <v>0.58600133716478597</v>
      </c>
      <c r="M22" s="17">
        <v>0.454753514005448</v>
      </c>
      <c r="N22" s="17">
        <v>0.224155914036026</v>
      </c>
      <c r="O22" s="17">
        <v>5.7293668273462099E-2</v>
      </c>
      <c r="P22" s="17"/>
      <c r="Q22" s="17">
        <v>0.36113307019470697</v>
      </c>
      <c r="R22" s="17">
        <v>0.26755102562525201</v>
      </c>
      <c r="S22" s="17">
        <v>0.290176012508848</v>
      </c>
    </row>
    <row r="23" spans="2:19" x14ac:dyDescent="0.3">
      <c r="B23" t="s">
        <v>46</v>
      </c>
      <c r="C23" s="17">
        <v>0.30623322233837003</v>
      </c>
      <c r="D23" s="17">
        <v>0.27453387911087601</v>
      </c>
      <c r="E23" s="17">
        <v>0.33571126995703998</v>
      </c>
      <c r="F23" s="17"/>
      <c r="G23" s="17">
        <v>0.31223763557380202</v>
      </c>
      <c r="H23" s="17">
        <v>0.32549429254843998</v>
      </c>
      <c r="I23" s="17">
        <v>0.29495291250358502</v>
      </c>
      <c r="J23" s="17">
        <v>0.28874072043882698</v>
      </c>
      <c r="K23" s="17"/>
      <c r="L23" s="17">
        <v>0.563202470650079</v>
      </c>
      <c r="M23" s="17">
        <v>0.427668661574654</v>
      </c>
      <c r="N23" s="17">
        <v>0.161272758432638</v>
      </c>
      <c r="O23" s="17">
        <v>7.4964728481036094E-2</v>
      </c>
      <c r="P23" s="17"/>
      <c r="Q23" s="17">
        <v>0.34150171690301501</v>
      </c>
      <c r="R23" s="17">
        <v>0.22853751292885899</v>
      </c>
      <c r="S23" s="17">
        <v>0.21266247616324199</v>
      </c>
    </row>
    <row r="24" spans="2:19" x14ac:dyDescent="0.3">
      <c r="B24" t="s">
        <v>47</v>
      </c>
      <c r="C24" s="17">
        <v>0.27195722563441499</v>
      </c>
      <c r="D24" s="17">
        <v>0.22589988218578499</v>
      </c>
      <c r="E24" s="17">
        <v>0.318147703791546</v>
      </c>
      <c r="F24" s="17"/>
      <c r="G24" s="17">
        <v>0.28218249716642801</v>
      </c>
      <c r="H24" s="17">
        <v>0.258571719014351</v>
      </c>
      <c r="I24" s="17">
        <v>0.27724432515396003</v>
      </c>
      <c r="J24" s="17">
        <v>0.272236503115799</v>
      </c>
      <c r="K24" s="17"/>
      <c r="L24" s="17">
        <v>0.23293809260051301</v>
      </c>
      <c r="M24" s="17">
        <v>0.249237879036113</v>
      </c>
      <c r="N24" s="17">
        <v>0.26419625966196802</v>
      </c>
      <c r="O24" s="17">
        <v>0.34395641475719801</v>
      </c>
      <c r="P24" s="17"/>
      <c r="Q24" s="17">
        <v>0.26719517080888899</v>
      </c>
      <c r="R24" s="17">
        <v>0.34148864237639198</v>
      </c>
      <c r="S24" s="17">
        <v>0.32430056355609999</v>
      </c>
    </row>
    <row r="25" spans="2:19" x14ac:dyDescent="0.3">
      <c r="B25" t="s">
        <v>48</v>
      </c>
      <c r="C25" s="17">
        <v>3.3011122241270098E-2</v>
      </c>
      <c r="D25" s="17">
        <v>2.5385022796260499E-2</v>
      </c>
      <c r="E25" s="17">
        <v>4.0913191778976198E-2</v>
      </c>
      <c r="F25" s="17"/>
      <c r="G25" s="17">
        <v>1.30676949960621E-2</v>
      </c>
      <c r="H25" s="17">
        <v>2.58754075734802E-2</v>
      </c>
      <c r="I25" s="17">
        <v>3.7885032414163501E-2</v>
      </c>
      <c r="J25" s="17">
        <v>5.7951580005906098E-2</v>
      </c>
      <c r="K25" s="17"/>
      <c r="L25" s="17">
        <v>1.2881959896851199E-2</v>
      </c>
      <c r="M25" s="17">
        <v>2.0396598260349298E-3</v>
      </c>
      <c r="N25" s="17">
        <v>2.4588638238540999E-2</v>
      </c>
      <c r="O25" s="17">
        <v>9.5762145931364395E-2</v>
      </c>
      <c r="P25" s="17"/>
      <c r="Q25" s="17">
        <v>1.2163605108270199E-2</v>
      </c>
      <c r="R25" s="17">
        <v>2.2871354632331999E-2</v>
      </c>
      <c r="S25" s="17">
        <v>2.18459950777758E-2</v>
      </c>
    </row>
    <row r="26" spans="2:19" x14ac:dyDescent="0.3">
      <c r="C26" s="17"/>
      <c r="D26" s="17"/>
      <c r="E26" s="17"/>
      <c r="F26" s="17"/>
      <c r="G26" s="17"/>
      <c r="H26" s="17"/>
      <c r="I26" s="17"/>
      <c r="J26" s="17"/>
      <c r="K26" s="17"/>
      <c r="L26" s="17"/>
      <c r="M26" s="17"/>
      <c r="N26" s="17"/>
      <c r="O26" s="17"/>
      <c r="P26" s="17"/>
      <c r="Q26" s="17"/>
      <c r="R26" s="17"/>
      <c r="S26" s="17"/>
    </row>
    <row r="27" spans="2:19" x14ac:dyDescent="0.3">
      <c r="B27" s="6" t="s">
        <v>54</v>
      </c>
      <c r="C27" s="17"/>
      <c r="D27" s="17"/>
      <c r="E27" s="17"/>
      <c r="F27" s="17"/>
      <c r="G27" s="17"/>
      <c r="H27" s="17"/>
      <c r="I27" s="17"/>
      <c r="J27" s="17"/>
      <c r="K27" s="17"/>
      <c r="L27" s="17"/>
      <c r="M27" s="17"/>
      <c r="N27" s="17"/>
      <c r="O27" s="17"/>
      <c r="P27" s="17"/>
      <c r="Q27" s="17"/>
      <c r="R27" s="17"/>
      <c r="S27" s="17"/>
    </row>
    <row r="28" spans="2:19" x14ac:dyDescent="0.3">
      <c r="B28" s="24" t="s">
        <v>50</v>
      </c>
      <c r="C28" s="17"/>
      <c r="D28" s="17"/>
      <c r="E28" s="17"/>
      <c r="F28" s="17"/>
      <c r="G28" s="17"/>
      <c r="H28" s="17"/>
      <c r="I28" s="17"/>
      <c r="J28" s="17"/>
      <c r="K28" s="17"/>
      <c r="L28" s="17"/>
      <c r="M28" s="17"/>
      <c r="N28" s="17"/>
      <c r="O28" s="17"/>
      <c r="P28" s="17"/>
      <c r="Q28" s="17"/>
      <c r="R28" s="17"/>
      <c r="S28" s="17"/>
    </row>
    <row r="29" spans="2:19" x14ac:dyDescent="0.3">
      <c r="B29" t="s">
        <v>36</v>
      </c>
      <c r="C29" s="17">
        <v>0.29104064978004601</v>
      </c>
      <c r="D29" s="17">
        <v>0.35477107312398398</v>
      </c>
      <c r="E29" s="17">
        <v>0.22638526318963201</v>
      </c>
      <c r="F29" s="17"/>
      <c r="G29" s="17">
        <v>0.30749404394442498</v>
      </c>
      <c r="H29" s="17">
        <v>0.29674139097622998</v>
      </c>
      <c r="I29" s="17">
        <v>0.29766185488607599</v>
      </c>
      <c r="J29" s="17">
        <v>0.26035381134383601</v>
      </c>
      <c r="K29" s="17"/>
      <c r="L29" s="17">
        <v>0.358090328345334</v>
      </c>
      <c r="M29" s="17">
        <v>0.32259966299233001</v>
      </c>
      <c r="N29" s="17">
        <v>0.29730203893117901</v>
      </c>
      <c r="O29" s="17">
        <v>0.18307482435157499</v>
      </c>
      <c r="P29" s="17"/>
      <c r="Q29" s="17">
        <v>0.29177438614243401</v>
      </c>
      <c r="R29" s="17">
        <v>0.400248716192943</v>
      </c>
      <c r="S29" s="17">
        <v>0.372305740347669</v>
      </c>
    </row>
    <row r="30" spans="2:19" x14ac:dyDescent="0.3">
      <c r="B30" t="s">
        <v>38</v>
      </c>
      <c r="C30" s="17">
        <v>0.23992139861512499</v>
      </c>
      <c r="D30" s="17">
        <v>0.27582484921837203</v>
      </c>
      <c r="E30" s="17">
        <v>0.20351454168168301</v>
      </c>
      <c r="F30" s="17"/>
      <c r="G30" s="17">
        <v>0.28895040456844401</v>
      </c>
      <c r="H30" s="17">
        <v>0.22965260376793201</v>
      </c>
      <c r="I30" s="17">
        <v>0.23690254427971699</v>
      </c>
      <c r="J30" s="17">
        <v>0.186755070008434</v>
      </c>
      <c r="K30" s="17"/>
      <c r="L30" s="17">
        <v>0.234179620650907</v>
      </c>
      <c r="M30" s="17">
        <v>0.24946836067262401</v>
      </c>
      <c r="N30" s="17">
        <v>0.25906261393531799</v>
      </c>
      <c r="O30" s="17">
        <v>0.21460124499120101</v>
      </c>
      <c r="P30" s="17"/>
      <c r="Q30" s="17">
        <v>0.241815737504534</v>
      </c>
      <c r="R30" s="17">
        <v>0.25085378430280098</v>
      </c>
      <c r="S30" s="17">
        <v>0.28950857858198698</v>
      </c>
    </row>
    <row r="31" spans="2:19" x14ac:dyDescent="0.3">
      <c r="B31" t="s">
        <v>43</v>
      </c>
      <c r="C31" s="17">
        <v>0.231587903818013</v>
      </c>
      <c r="D31" s="17">
        <v>0.17158079230887299</v>
      </c>
      <c r="E31" s="17">
        <v>0.29187257819817097</v>
      </c>
      <c r="F31" s="17"/>
      <c r="G31" s="17">
        <v>0.18419233346063199</v>
      </c>
      <c r="H31" s="17">
        <v>0.244887149461846</v>
      </c>
      <c r="I31" s="17">
        <v>0.247961448542142</v>
      </c>
      <c r="J31" s="17">
        <v>0.26776275842347003</v>
      </c>
      <c r="K31" s="17"/>
      <c r="L31" s="17">
        <v>0.35520849141490202</v>
      </c>
      <c r="M31" s="17">
        <v>0.26531453115216402</v>
      </c>
      <c r="N31" s="17">
        <v>0.17826607983208601</v>
      </c>
      <c r="O31" s="17">
        <v>0.12925524491185</v>
      </c>
      <c r="P31" s="17"/>
      <c r="Q31" s="17">
        <v>0.24893486123104699</v>
      </c>
      <c r="R31" s="17">
        <v>0.158714768567353</v>
      </c>
      <c r="S31" s="17">
        <v>0.19324920531523199</v>
      </c>
    </row>
    <row r="32" spans="2:19" x14ac:dyDescent="0.3">
      <c r="B32" t="s">
        <v>37</v>
      </c>
      <c r="C32" s="17">
        <v>0.221213714996043</v>
      </c>
      <c r="D32" s="17">
        <v>0.17578339329797901</v>
      </c>
      <c r="E32" s="17">
        <v>0.26632797179116602</v>
      </c>
      <c r="F32" s="17"/>
      <c r="G32" s="17">
        <v>0.24736313073988</v>
      </c>
      <c r="H32" s="17">
        <v>0.22427290600997299</v>
      </c>
      <c r="I32" s="17">
        <v>0.16873668897938199</v>
      </c>
      <c r="J32" s="17">
        <v>0.235638750980774</v>
      </c>
      <c r="K32" s="17"/>
      <c r="L32" s="17">
        <v>0.25924961174553202</v>
      </c>
      <c r="M32" s="17">
        <v>0.22445931028735999</v>
      </c>
      <c r="N32" s="17">
        <v>0.26530633983409302</v>
      </c>
      <c r="O32" s="17">
        <v>0.131900501041323</v>
      </c>
      <c r="P32" s="17"/>
      <c r="Q32" s="17">
        <v>0.227802295707694</v>
      </c>
      <c r="R32" s="17">
        <v>0.25301259728824599</v>
      </c>
      <c r="S32" s="17">
        <v>0.22042131051549099</v>
      </c>
    </row>
    <row r="33" spans="2:19" x14ac:dyDescent="0.3">
      <c r="B33" t="s">
        <v>40</v>
      </c>
      <c r="C33" s="17">
        <v>0.220721733269759</v>
      </c>
      <c r="D33" s="17">
        <v>0.32412029429229999</v>
      </c>
      <c r="E33" s="17">
        <v>0.116036273931685</v>
      </c>
      <c r="F33" s="17"/>
      <c r="G33" s="17">
        <v>0.24494141740526801</v>
      </c>
      <c r="H33" s="17">
        <v>0.21523877591239299</v>
      </c>
      <c r="I33" s="17">
        <v>0.23216462414436301</v>
      </c>
      <c r="J33" s="17">
        <v>0.18323118268824401</v>
      </c>
      <c r="K33" s="17"/>
      <c r="L33" s="17">
        <v>0.27795381295886501</v>
      </c>
      <c r="M33" s="17">
        <v>0.27407981780280999</v>
      </c>
      <c r="N33" s="17">
        <v>0.19762673992997201</v>
      </c>
      <c r="O33" s="17">
        <v>0.130799244654144</v>
      </c>
      <c r="P33" s="17"/>
      <c r="Q33" s="17">
        <v>0.225074686183104</v>
      </c>
      <c r="R33" s="17">
        <v>0.25688074991771298</v>
      </c>
      <c r="S33" s="17">
        <v>0.2454640434166</v>
      </c>
    </row>
    <row r="34" spans="2:19" x14ac:dyDescent="0.3">
      <c r="B34" t="s">
        <v>41</v>
      </c>
      <c r="C34" s="17">
        <v>0.206557543430652</v>
      </c>
      <c r="D34" s="17">
        <v>0.272928462670531</v>
      </c>
      <c r="E34" s="17">
        <v>0.14124478724609099</v>
      </c>
      <c r="F34" s="17"/>
      <c r="G34" s="17">
        <v>0.19865318113609001</v>
      </c>
      <c r="H34" s="17">
        <v>0.20694002580678</v>
      </c>
      <c r="I34" s="17">
        <v>0.216515248414065</v>
      </c>
      <c r="J34" s="17">
        <v>0.20897480261887799</v>
      </c>
      <c r="K34" s="17"/>
      <c r="L34" s="17">
        <v>0.29122180835037398</v>
      </c>
      <c r="M34" s="17">
        <v>0.27691318436173801</v>
      </c>
      <c r="N34" s="17">
        <v>0.18047433617585701</v>
      </c>
      <c r="O34" s="17">
        <v>7.4056219405818399E-2</v>
      </c>
      <c r="P34" s="17"/>
      <c r="Q34" s="17">
        <v>0.22785304645156701</v>
      </c>
      <c r="R34" s="17">
        <v>0.132752182653223</v>
      </c>
      <c r="S34" s="17">
        <v>0.167330855993893</v>
      </c>
    </row>
    <row r="35" spans="2:19" x14ac:dyDescent="0.3">
      <c r="B35" t="s">
        <v>39</v>
      </c>
      <c r="C35" s="17">
        <v>0.167596227256092</v>
      </c>
      <c r="D35" s="17">
        <v>0.17563732961110301</v>
      </c>
      <c r="E35" s="17">
        <v>0.158989032846102</v>
      </c>
      <c r="F35" s="17"/>
      <c r="G35" s="17">
        <v>0.180824249922554</v>
      </c>
      <c r="H35" s="17">
        <v>0.19013718241920199</v>
      </c>
      <c r="I35" s="17">
        <v>0.12879875600542001</v>
      </c>
      <c r="J35" s="17">
        <v>0.16164998244290499</v>
      </c>
      <c r="K35" s="17"/>
      <c r="L35" s="17">
        <v>0.20938542745028901</v>
      </c>
      <c r="M35" s="17">
        <v>0.24239420487907001</v>
      </c>
      <c r="N35" s="17">
        <v>0.15147353497594601</v>
      </c>
      <c r="O35" s="17">
        <v>6.2374755134862403E-2</v>
      </c>
      <c r="P35" s="17"/>
      <c r="Q35" s="17">
        <v>0.18364920617407601</v>
      </c>
      <c r="R35" s="17">
        <v>0.108934424529122</v>
      </c>
      <c r="S35" s="17">
        <v>0.13512851377994101</v>
      </c>
    </row>
    <row r="36" spans="2:19" x14ac:dyDescent="0.3">
      <c r="B36" t="s">
        <v>46</v>
      </c>
      <c r="C36" s="17">
        <v>0.10938097051889301</v>
      </c>
      <c r="D36" s="17">
        <v>6.5195296147440199E-2</v>
      </c>
      <c r="E36" s="17">
        <v>0.154466124919552</v>
      </c>
      <c r="F36" s="17"/>
      <c r="G36" s="17">
        <v>0.107159394449405</v>
      </c>
      <c r="H36" s="17">
        <v>0.10207039396264</v>
      </c>
      <c r="I36" s="17">
        <v>0.115970100705762</v>
      </c>
      <c r="J36" s="17">
        <v>0.116560885431069</v>
      </c>
      <c r="K36" s="17"/>
      <c r="L36" s="17">
        <v>0.16983725231428101</v>
      </c>
      <c r="M36" s="17">
        <v>0.12934590983139899</v>
      </c>
      <c r="N36" s="17">
        <v>9.4234073688034298E-2</v>
      </c>
      <c r="O36" s="17">
        <v>4.37405415302871E-2</v>
      </c>
      <c r="P36" s="17"/>
      <c r="Q36" s="17">
        <v>0.118554992805964</v>
      </c>
      <c r="R36" s="17">
        <v>0.101497215019871</v>
      </c>
      <c r="S36" s="17">
        <v>9.5186977254111405E-2</v>
      </c>
    </row>
    <row r="37" spans="2:19" x14ac:dyDescent="0.3">
      <c r="B37" t="s">
        <v>47</v>
      </c>
      <c r="C37" s="17">
        <v>9.8401373076044005E-2</v>
      </c>
      <c r="D37" s="17">
        <v>7.1015570798083294E-2</v>
      </c>
      <c r="E37" s="17">
        <v>0.12660612817827999</v>
      </c>
      <c r="F37" s="17"/>
      <c r="G37" s="17">
        <v>0.11156567689133499</v>
      </c>
      <c r="H37" s="17">
        <v>9.2832882822776103E-2</v>
      </c>
      <c r="I37" s="17">
        <v>0.11316388593361899</v>
      </c>
      <c r="J37" s="17">
        <v>7.41389299082479E-2</v>
      </c>
      <c r="K37" s="17"/>
      <c r="L37" s="17">
        <v>2.9938004103445801E-2</v>
      </c>
      <c r="M37" s="17">
        <v>5.4954284061020098E-2</v>
      </c>
      <c r="N37" s="17">
        <v>0.116886198224052</v>
      </c>
      <c r="O37" s="17">
        <v>0.19383016072547099</v>
      </c>
      <c r="P37" s="17"/>
      <c r="Q37" s="17">
        <v>9.3403244294876703E-2</v>
      </c>
      <c r="R37" s="17">
        <v>0.110705597421729</v>
      </c>
      <c r="S37" s="17">
        <v>0.13785170200952501</v>
      </c>
    </row>
    <row r="38" spans="2:19" x14ac:dyDescent="0.3">
      <c r="B38" t="s">
        <v>42</v>
      </c>
      <c r="C38" s="17">
        <v>8.4529029095153099E-2</v>
      </c>
      <c r="D38" s="17">
        <v>9.37406071312335E-2</v>
      </c>
      <c r="E38" s="17">
        <v>7.6046796515828394E-2</v>
      </c>
      <c r="F38" s="17"/>
      <c r="G38" s="17">
        <v>0.111829677878656</v>
      </c>
      <c r="H38" s="17">
        <v>7.5281289872174501E-2</v>
      </c>
      <c r="I38" s="17">
        <v>7.3542697700328799E-2</v>
      </c>
      <c r="J38" s="17">
        <v>6.9219852560335499E-2</v>
      </c>
      <c r="K38" s="17"/>
      <c r="L38" s="17">
        <v>9.0279558119688297E-2</v>
      </c>
      <c r="M38" s="17">
        <v>0.112968561736887</v>
      </c>
      <c r="N38" s="17">
        <v>9.4137349983745705E-2</v>
      </c>
      <c r="O38" s="17">
        <v>3.76104167826967E-2</v>
      </c>
      <c r="P38" s="17"/>
      <c r="Q38" s="17">
        <v>9.2230265605220796E-2</v>
      </c>
      <c r="R38" s="17">
        <v>5.96862003802862E-2</v>
      </c>
      <c r="S38" s="17">
        <v>8.6201769811179593E-2</v>
      </c>
    </row>
    <row r="39" spans="2:19" x14ac:dyDescent="0.3">
      <c r="B39" t="s">
        <v>44</v>
      </c>
      <c r="C39" s="17">
        <v>8.1724392088278294E-2</v>
      </c>
      <c r="D39" s="17">
        <v>5.2635672088833498E-2</v>
      </c>
      <c r="E39" s="17">
        <v>0.111488260569701</v>
      </c>
      <c r="F39" s="17"/>
      <c r="G39" s="17">
        <v>9.1982744965482199E-2</v>
      </c>
      <c r="H39" s="17">
        <v>9.43596235288226E-2</v>
      </c>
      <c r="I39" s="17">
        <v>5.6355197699020101E-2</v>
      </c>
      <c r="J39" s="17">
        <v>7.6588751686635606E-2</v>
      </c>
      <c r="K39" s="17"/>
      <c r="L39" s="17">
        <v>0.12166354815948199</v>
      </c>
      <c r="M39" s="17">
        <v>9.5355967009728301E-2</v>
      </c>
      <c r="N39" s="17">
        <v>8.2669031925303199E-2</v>
      </c>
      <c r="O39" s="17">
        <v>2.6018506154474302E-2</v>
      </c>
      <c r="P39" s="17"/>
      <c r="Q39" s="17">
        <v>8.7695520829105506E-2</v>
      </c>
      <c r="R39" s="17">
        <v>7.7343027294014599E-2</v>
      </c>
      <c r="S39" s="17">
        <v>7.6153516637404203E-2</v>
      </c>
    </row>
    <row r="40" spans="2:19" x14ac:dyDescent="0.3">
      <c r="B40" t="s">
        <v>45</v>
      </c>
      <c r="C40" s="17">
        <v>3.09146730070636E-2</v>
      </c>
      <c r="D40" s="17">
        <v>2.4433182673278799E-2</v>
      </c>
      <c r="E40" s="17">
        <v>3.7655128619099601E-2</v>
      </c>
      <c r="F40" s="17"/>
      <c r="G40" s="17">
        <v>3.5175577385006603E-2</v>
      </c>
      <c r="H40" s="17">
        <v>2.0918871937027701E-2</v>
      </c>
      <c r="I40" s="17">
        <v>3.65852424704525E-2</v>
      </c>
      <c r="J40" s="17">
        <v>3.2050599062619298E-2</v>
      </c>
      <c r="K40" s="17"/>
      <c r="L40" s="17">
        <v>1.9479199409635901E-2</v>
      </c>
      <c r="M40" s="17">
        <v>4.5932451085852997E-2</v>
      </c>
      <c r="N40" s="17">
        <v>4.3519526275735798E-2</v>
      </c>
      <c r="O40" s="17">
        <v>1.2452256577505099E-2</v>
      </c>
      <c r="P40" s="17"/>
      <c r="Q40" s="17">
        <v>3.0364631412615299E-2</v>
      </c>
      <c r="R40" s="17">
        <v>6.1622788437480203E-2</v>
      </c>
      <c r="S40" s="17">
        <v>2.1713293068577898E-2</v>
      </c>
    </row>
    <row r="41" spans="2:19" x14ac:dyDescent="0.3">
      <c r="B41" t="s">
        <v>53</v>
      </c>
      <c r="C41" s="17">
        <v>4.2112448784820601E-2</v>
      </c>
      <c r="D41" s="17">
        <v>3.3110644444670198E-2</v>
      </c>
      <c r="E41" s="17">
        <v>5.0951730236088399E-2</v>
      </c>
      <c r="F41" s="17"/>
      <c r="G41" s="17">
        <v>1.9229729248832698E-2</v>
      </c>
      <c r="H41" s="17">
        <v>3.5951330122842198E-2</v>
      </c>
      <c r="I41" s="17">
        <v>4.9209294538677902E-2</v>
      </c>
      <c r="J41" s="17">
        <v>6.7927256727656898E-2</v>
      </c>
      <c r="K41" s="17"/>
      <c r="L41" s="17">
        <v>1.4220651575631699E-2</v>
      </c>
      <c r="M41" s="17">
        <v>7.0687303647605504E-3</v>
      </c>
      <c r="N41" s="17">
        <v>3.5826537740160203E-2</v>
      </c>
      <c r="O41" s="17">
        <v>0.114715876994939</v>
      </c>
      <c r="P41" s="17"/>
      <c r="Q41" s="17">
        <v>1.8425605707658201E-2</v>
      </c>
      <c r="R41" s="17">
        <v>4.9408358291360199E-2</v>
      </c>
      <c r="S41" s="17">
        <v>3.7930428396713303E-2</v>
      </c>
    </row>
    <row r="42" spans="2:19" x14ac:dyDescent="0.3">
      <c r="C42" s="17"/>
      <c r="D42" s="17"/>
      <c r="E42" s="17"/>
      <c r="F42" s="17"/>
      <c r="G42" s="17"/>
      <c r="H42" s="17"/>
      <c r="I42" s="17"/>
      <c r="J42" s="17"/>
      <c r="K42" s="17"/>
      <c r="L42" s="17"/>
      <c r="M42" s="17"/>
      <c r="N42" s="17"/>
      <c r="O42" s="17"/>
      <c r="P42" s="17"/>
      <c r="Q42" s="17"/>
      <c r="R42" s="17"/>
      <c r="S42" s="17"/>
    </row>
    <row r="43" spans="2:19" x14ac:dyDescent="0.3">
      <c r="B43" s="6" t="s">
        <v>55</v>
      </c>
      <c r="C43" s="17"/>
      <c r="D43" s="17"/>
      <c r="E43" s="17"/>
      <c r="F43" s="17"/>
      <c r="G43" s="17"/>
      <c r="H43" s="17"/>
      <c r="I43" s="17"/>
      <c r="J43" s="17"/>
      <c r="K43" s="17"/>
      <c r="L43" s="17"/>
      <c r="M43" s="17"/>
      <c r="N43" s="17"/>
      <c r="O43" s="17"/>
      <c r="P43" s="17"/>
      <c r="Q43" s="17"/>
      <c r="R43" s="17"/>
      <c r="S43" s="17"/>
    </row>
    <row r="44" spans="2:19" x14ac:dyDescent="0.3">
      <c r="B44" s="24" t="s">
        <v>50</v>
      </c>
      <c r="C44" s="17"/>
      <c r="D44" s="17"/>
      <c r="E44" s="17"/>
      <c r="F44" s="17"/>
      <c r="G44" s="17"/>
      <c r="H44" s="17"/>
      <c r="I44" s="17"/>
      <c r="J44" s="17"/>
      <c r="K44" s="17"/>
      <c r="L44" s="17"/>
      <c r="M44" s="17"/>
      <c r="N44" s="17"/>
      <c r="O44" s="17"/>
      <c r="P44" s="17"/>
      <c r="Q44" s="17"/>
      <c r="R44" s="17"/>
      <c r="S44" s="17"/>
    </row>
    <row r="45" spans="2:19" x14ac:dyDescent="0.3">
      <c r="B45" t="s">
        <v>36</v>
      </c>
      <c r="C45" s="17">
        <v>0.27475913477374198</v>
      </c>
      <c r="D45" s="17">
        <v>0.23270925560085001</v>
      </c>
      <c r="E45" s="17">
        <v>0.31751030466562102</v>
      </c>
      <c r="F45" s="17"/>
      <c r="G45" s="17">
        <v>0.27147057667691898</v>
      </c>
      <c r="H45" s="17">
        <v>0.29717766629723302</v>
      </c>
      <c r="I45" s="17">
        <v>0.26432406142960302</v>
      </c>
      <c r="J45" s="17">
        <v>0.26439451367373901</v>
      </c>
      <c r="K45" s="17"/>
      <c r="L45" s="17">
        <v>0.31338244996759101</v>
      </c>
      <c r="M45" s="17">
        <v>0.30729011051257998</v>
      </c>
      <c r="N45" s="17">
        <v>0.30378165500305598</v>
      </c>
      <c r="O45" s="17">
        <v>0.169510544649391</v>
      </c>
      <c r="P45" s="17"/>
      <c r="Q45" s="17">
        <v>0.29134710098577099</v>
      </c>
      <c r="R45" s="17">
        <v>0.27005432063067197</v>
      </c>
      <c r="S45" s="17">
        <v>0.213148114309062</v>
      </c>
    </row>
    <row r="46" spans="2:19" x14ac:dyDescent="0.3">
      <c r="B46" t="s">
        <v>37</v>
      </c>
      <c r="C46" s="17">
        <v>0.16847965285425501</v>
      </c>
      <c r="D46" s="17">
        <v>0.21676679295515699</v>
      </c>
      <c r="E46" s="17">
        <v>0.11986605123013799</v>
      </c>
      <c r="F46" s="17"/>
      <c r="G46" s="17">
        <v>0.14877407641872001</v>
      </c>
      <c r="H46" s="17">
        <v>0.164552095360497</v>
      </c>
      <c r="I46" s="17">
        <v>0.17771711195234599</v>
      </c>
      <c r="J46" s="17">
        <v>0.189289131938704</v>
      </c>
      <c r="K46" s="17"/>
      <c r="L46" s="17">
        <v>0.18420621189092601</v>
      </c>
      <c r="M46" s="17">
        <v>0.19333003719181299</v>
      </c>
      <c r="N46" s="17">
        <v>0.18060928775156801</v>
      </c>
      <c r="O46" s="17">
        <v>0.11273546727827501</v>
      </c>
      <c r="P46" s="17"/>
      <c r="Q46" s="17">
        <v>0.18222409503321299</v>
      </c>
      <c r="R46" s="17">
        <v>0.12976371085025101</v>
      </c>
      <c r="S46" s="17">
        <v>0.111901791810628</v>
      </c>
    </row>
    <row r="47" spans="2:19" x14ac:dyDescent="0.3">
      <c r="B47" t="s">
        <v>38</v>
      </c>
      <c r="C47" s="17">
        <v>0.135274280180782</v>
      </c>
      <c r="D47" s="17">
        <v>0.11848942813611001</v>
      </c>
      <c r="E47" s="17">
        <v>0.15268628119702901</v>
      </c>
      <c r="F47" s="17"/>
      <c r="G47" s="17">
        <v>0.15434485182371999</v>
      </c>
      <c r="H47" s="17">
        <v>0.126673724358004</v>
      </c>
      <c r="I47" s="17">
        <v>0.124920919003352</v>
      </c>
      <c r="J47" s="17">
        <v>0.12863622046665399</v>
      </c>
      <c r="K47" s="17"/>
      <c r="L47" s="17">
        <v>0.130809635958966</v>
      </c>
      <c r="M47" s="17">
        <v>0.13313723428570601</v>
      </c>
      <c r="N47" s="17">
        <v>0.18209016805789799</v>
      </c>
      <c r="O47" s="17">
        <v>9.1333056500255694E-2</v>
      </c>
      <c r="P47" s="17"/>
      <c r="Q47" s="17">
        <v>0.13993584583159899</v>
      </c>
      <c r="R47" s="17">
        <v>0.16805718274172499</v>
      </c>
      <c r="S47" s="17">
        <v>0.105563931666891</v>
      </c>
    </row>
    <row r="48" spans="2:19" x14ac:dyDescent="0.3">
      <c r="B48" t="s">
        <v>44</v>
      </c>
      <c r="C48" s="17">
        <v>0.13031214673470701</v>
      </c>
      <c r="D48" s="17">
        <v>0.154037824683185</v>
      </c>
      <c r="E48" s="17">
        <v>0.107106694922674</v>
      </c>
      <c r="F48" s="17"/>
      <c r="G48" s="17">
        <v>0.13462887101715901</v>
      </c>
      <c r="H48" s="17">
        <v>0.14882908248344801</v>
      </c>
      <c r="I48" s="17">
        <v>0.114658307133539</v>
      </c>
      <c r="J48" s="17">
        <v>0.12046177717527699</v>
      </c>
      <c r="K48" s="17"/>
      <c r="L48" s="17">
        <v>0.17670529523645101</v>
      </c>
      <c r="M48" s="17">
        <v>0.19626209989197099</v>
      </c>
      <c r="N48" s="17">
        <v>0.107667269935591</v>
      </c>
      <c r="O48" s="17">
        <v>3.71220980526933E-2</v>
      </c>
      <c r="P48" s="17"/>
      <c r="Q48" s="17">
        <v>0.14358778978360201</v>
      </c>
      <c r="R48" s="17">
        <v>9.3034804926580394E-2</v>
      </c>
      <c r="S48" s="17">
        <v>0.12294510779584999</v>
      </c>
    </row>
    <row r="49" spans="2:19" x14ac:dyDescent="0.3">
      <c r="B49" t="s">
        <v>42</v>
      </c>
      <c r="C49" s="17">
        <v>0.105922358813483</v>
      </c>
      <c r="D49" s="17">
        <v>0.110689313592269</v>
      </c>
      <c r="E49" s="17">
        <v>0.10206398870524</v>
      </c>
      <c r="F49" s="17"/>
      <c r="G49" s="17">
        <v>0.10088297869320299</v>
      </c>
      <c r="H49" s="17">
        <v>0.121947901347138</v>
      </c>
      <c r="I49" s="17">
        <v>9.2949943101967594E-2</v>
      </c>
      <c r="J49" s="17">
        <v>0.10819504883655</v>
      </c>
      <c r="K49" s="17"/>
      <c r="L49" s="17">
        <v>0.164031329968998</v>
      </c>
      <c r="M49" s="17">
        <v>0.126831968515244</v>
      </c>
      <c r="N49" s="17">
        <v>8.5089755371032305E-2</v>
      </c>
      <c r="O49" s="17">
        <v>4.77670379864484E-2</v>
      </c>
      <c r="P49" s="17"/>
      <c r="Q49" s="17">
        <v>0.112414624649673</v>
      </c>
      <c r="R49" s="17">
        <v>7.78359256337922E-2</v>
      </c>
      <c r="S49" s="17">
        <v>0.123359774645095</v>
      </c>
    </row>
    <row r="50" spans="2:19" x14ac:dyDescent="0.3">
      <c r="B50" t="s">
        <v>45</v>
      </c>
      <c r="C50" s="17">
        <v>0.104981130093961</v>
      </c>
      <c r="D50" s="17">
        <v>0.118003694532896</v>
      </c>
      <c r="E50" s="17">
        <v>9.1253041818805503E-2</v>
      </c>
      <c r="F50" s="17"/>
      <c r="G50" s="17">
        <v>9.9333875150599604E-2</v>
      </c>
      <c r="H50" s="17">
        <v>0.114318331137684</v>
      </c>
      <c r="I50" s="17">
        <v>0.10035783912224799</v>
      </c>
      <c r="J50" s="17">
        <v>0.103609992955029</v>
      </c>
      <c r="K50" s="17"/>
      <c r="L50" s="17">
        <v>0.21367225016831001</v>
      </c>
      <c r="M50" s="17">
        <v>0.134812521493124</v>
      </c>
      <c r="N50" s="17">
        <v>5.2280765458087797E-2</v>
      </c>
      <c r="O50" s="17">
        <v>2.1117623563988601E-2</v>
      </c>
      <c r="P50" s="17"/>
      <c r="Q50" s="17">
        <v>0.118135436699734</v>
      </c>
      <c r="R50" s="17">
        <v>4.7375279964445599E-2</v>
      </c>
      <c r="S50" s="17">
        <v>0.11309310505231999</v>
      </c>
    </row>
    <row r="51" spans="2:19" x14ac:dyDescent="0.3">
      <c r="B51" t="s">
        <v>41</v>
      </c>
      <c r="C51" s="17">
        <v>9.6004636456358802E-2</v>
      </c>
      <c r="D51" s="17">
        <v>7.5782412892668197E-2</v>
      </c>
      <c r="E51" s="17">
        <v>0.117030994989826</v>
      </c>
      <c r="F51" s="17"/>
      <c r="G51" s="17">
        <v>9.0011106577262801E-2</v>
      </c>
      <c r="H51" s="17">
        <v>8.8223474812427094E-2</v>
      </c>
      <c r="I51" s="17">
        <v>8.6647198063010994E-2</v>
      </c>
      <c r="J51" s="17">
        <v>0.120799786543418</v>
      </c>
      <c r="K51" s="17"/>
      <c r="L51" s="17">
        <v>0.17122794305074099</v>
      </c>
      <c r="M51" s="17">
        <v>0.12894097621959999</v>
      </c>
      <c r="N51" s="17">
        <v>6.5873480796646497E-2</v>
      </c>
      <c r="O51" s="17">
        <v>1.7800778182024399E-2</v>
      </c>
      <c r="P51" s="17"/>
      <c r="Q51" s="17">
        <v>0.104658974584005</v>
      </c>
      <c r="R51" s="17">
        <v>6.1856104023022197E-2</v>
      </c>
      <c r="S51" s="17">
        <v>0.103906778757417</v>
      </c>
    </row>
    <row r="52" spans="2:19" x14ac:dyDescent="0.3">
      <c r="B52" t="s">
        <v>39</v>
      </c>
      <c r="C52" s="17">
        <v>9.1427120678252899E-2</v>
      </c>
      <c r="D52" s="17">
        <v>9.4209416585794001E-2</v>
      </c>
      <c r="E52" s="17">
        <v>8.86285356732045E-2</v>
      </c>
      <c r="F52" s="17"/>
      <c r="G52" s="17">
        <v>9.8254327460310195E-2</v>
      </c>
      <c r="H52" s="17">
        <v>6.9575582445939296E-2</v>
      </c>
      <c r="I52" s="17">
        <v>0.112870747010326</v>
      </c>
      <c r="J52" s="17">
        <v>8.7199899787070406E-2</v>
      </c>
      <c r="K52" s="17"/>
      <c r="L52" s="17">
        <v>0.13912136162029401</v>
      </c>
      <c r="M52" s="17">
        <v>8.8139568331978294E-2</v>
      </c>
      <c r="N52" s="17">
        <v>8.1968282099651901E-2</v>
      </c>
      <c r="O52" s="17">
        <v>5.75356409113046E-2</v>
      </c>
      <c r="P52" s="17"/>
      <c r="Q52" s="17">
        <v>9.3879078451028899E-2</v>
      </c>
      <c r="R52" s="17">
        <v>0.10928789392677001</v>
      </c>
      <c r="S52" s="17">
        <v>0.117369293304876</v>
      </c>
    </row>
    <row r="53" spans="2:19" x14ac:dyDescent="0.3">
      <c r="B53" t="s">
        <v>46</v>
      </c>
      <c r="C53" s="17">
        <v>5.7088960001245803E-2</v>
      </c>
      <c r="D53" s="17">
        <v>6.8863057744029593E-2</v>
      </c>
      <c r="E53" s="17">
        <v>4.4903568984949398E-2</v>
      </c>
      <c r="F53" s="17"/>
      <c r="G53" s="17">
        <v>5.6823574020507098E-2</v>
      </c>
      <c r="H53" s="17">
        <v>7.47367325214503E-2</v>
      </c>
      <c r="I53" s="17">
        <v>4.8502447429824798E-2</v>
      </c>
      <c r="J53" s="17">
        <v>4.4654213117637301E-2</v>
      </c>
      <c r="K53" s="17"/>
      <c r="L53" s="17">
        <v>9.8336380209298302E-2</v>
      </c>
      <c r="M53" s="17">
        <v>0.107811772228566</v>
      </c>
      <c r="N53" s="17">
        <v>1.7462526266054702E-2</v>
      </c>
      <c r="O53" s="17">
        <v>3.9103971576198299E-3</v>
      </c>
      <c r="P53" s="17"/>
      <c r="Q53" s="17">
        <v>6.5418690782811498E-2</v>
      </c>
      <c r="R53" s="17">
        <v>1.9432799163534801E-2</v>
      </c>
      <c r="S53" s="17">
        <v>4.2142355886880298E-2</v>
      </c>
    </row>
    <row r="54" spans="2:19" x14ac:dyDescent="0.3">
      <c r="B54" t="s">
        <v>47</v>
      </c>
      <c r="C54" s="17">
        <v>4.5504960955567601E-2</v>
      </c>
      <c r="D54" s="17">
        <v>4.8181768156376703E-2</v>
      </c>
      <c r="E54" s="17">
        <v>4.3218984390782603E-2</v>
      </c>
      <c r="F54" s="17"/>
      <c r="G54" s="17">
        <v>5.0660125603011801E-2</v>
      </c>
      <c r="H54" s="17">
        <v>3.7889086963108803E-2</v>
      </c>
      <c r="I54" s="17">
        <v>4.4467891823592398E-2</v>
      </c>
      <c r="J54" s="17">
        <v>4.9177144086689398E-2</v>
      </c>
      <c r="K54" s="17"/>
      <c r="L54" s="17">
        <v>3.1193281739811299E-2</v>
      </c>
      <c r="M54" s="17">
        <v>3.0212329063249201E-2</v>
      </c>
      <c r="N54" s="17">
        <v>5.3050250198053102E-2</v>
      </c>
      <c r="O54" s="17">
        <v>6.8182480113089194E-2</v>
      </c>
      <c r="P54" s="17"/>
      <c r="Q54" s="17">
        <v>4.0577221977661199E-2</v>
      </c>
      <c r="R54" s="17">
        <v>7.5314547772700899E-2</v>
      </c>
      <c r="S54" s="17">
        <v>8.4251909083243898E-2</v>
      </c>
    </row>
    <row r="55" spans="2:19" x14ac:dyDescent="0.3">
      <c r="B55" t="s">
        <v>40</v>
      </c>
      <c r="C55" s="17">
        <v>4.4107670700286199E-2</v>
      </c>
      <c r="D55" s="17">
        <v>4.5212857430552297E-2</v>
      </c>
      <c r="E55" s="17">
        <v>4.33801376987695E-2</v>
      </c>
      <c r="F55" s="17"/>
      <c r="G55" s="17">
        <v>6.4417161407249304E-2</v>
      </c>
      <c r="H55" s="17">
        <v>4.2330478236512703E-2</v>
      </c>
      <c r="I55" s="17">
        <v>2.47897482121523E-2</v>
      </c>
      <c r="J55" s="17">
        <v>3.8065359657773697E-2</v>
      </c>
      <c r="K55" s="17"/>
      <c r="L55" s="17">
        <v>6.4307064536104103E-2</v>
      </c>
      <c r="M55" s="17">
        <v>4.9487116784043599E-2</v>
      </c>
      <c r="N55" s="17">
        <v>4.3532158732175398E-2</v>
      </c>
      <c r="O55" s="17">
        <v>1.8713552930822299E-2</v>
      </c>
      <c r="P55" s="17"/>
      <c r="Q55" s="17">
        <v>4.7697908110631598E-2</v>
      </c>
      <c r="R55" s="17">
        <v>2.7423720942324301E-2</v>
      </c>
      <c r="S55" s="17">
        <v>4.3103218799862703E-2</v>
      </c>
    </row>
    <row r="56" spans="2:19" x14ac:dyDescent="0.3">
      <c r="B56" t="s">
        <v>43</v>
      </c>
      <c r="C56" s="17">
        <v>3.6931623587731201E-2</v>
      </c>
      <c r="D56" s="17">
        <v>5.2089531111095502E-2</v>
      </c>
      <c r="E56" s="17">
        <v>2.13424490609532E-2</v>
      </c>
      <c r="F56" s="17"/>
      <c r="G56" s="17">
        <v>4.9376023488446497E-2</v>
      </c>
      <c r="H56" s="17">
        <v>4.35175468847976E-2</v>
      </c>
      <c r="I56" s="17">
        <v>3.04177626135726E-2</v>
      </c>
      <c r="J56" s="17">
        <v>1.9882378184607401E-2</v>
      </c>
      <c r="K56" s="17"/>
      <c r="L56" s="17">
        <v>4.2164541244326101E-2</v>
      </c>
      <c r="M56" s="17">
        <v>6.4764909879012802E-2</v>
      </c>
      <c r="N56" s="17">
        <v>2.75095051502963E-2</v>
      </c>
      <c r="O56" s="17">
        <v>1.1802623887857799E-2</v>
      </c>
      <c r="P56" s="17"/>
      <c r="Q56" s="17">
        <v>3.7982152839934599E-2</v>
      </c>
      <c r="R56" s="17">
        <v>3.5944779485422601E-2</v>
      </c>
      <c r="S56" s="17">
        <v>5.1024698940445298E-2</v>
      </c>
    </row>
    <row r="57" spans="2:19" x14ac:dyDescent="0.3">
      <c r="B57" t="s">
        <v>53</v>
      </c>
      <c r="C57" s="17">
        <v>0.19001345429494601</v>
      </c>
      <c r="D57" s="17">
        <v>0.16191711164223099</v>
      </c>
      <c r="E57" s="17">
        <v>0.217419408013343</v>
      </c>
      <c r="F57" s="17"/>
      <c r="G57" s="17">
        <v>0.16946084048447499</v>
      </c>
      <c r="H57" s="17">
        <v>0.171100484536961</v>
      </c>
      <c r="I57" s="17">
        <v>0.19053512182155699</v>
      </c>
      <c r="J57" s="17">
        <v>0.23229500378222301</v>
      </c>
      <c r="K57" s="17"/>
      <c r="L57" s="17">
        <v>8.9839895775208498E-2</v>
      </c>
      <c r="M57" s="17">
        <v>9.9490999940426594E-2</v>
      </c>
      <c r="N57" s="17">
        <v>0.14592874102803599</v>
      </c>
      <c r="O57" s="17">
        <v>0.43585094359897097</v>
      </c>
      <c r="P57" s="17"/>
      <c r="Q57" s="17">
        <v>0.150345795098419</v>
      </c>
      <c r="R57" s="17">
        <v>0.23924535574212599</v>
      </c>
      <c r="S57" s="17">
        <v>0.212762075495006</v>
      </c>
    </row>
    <row r="58" spans="2:19" x14ac:dyDescent="0.3">
      <c r="C58" s="17"/>
      <c r="D58" s="17"/>
      <c r="E58" s="17"/>
      <c r="F58" s="17"/>
      <c r="G58" s="17"/>
      <c r="H58" s="17"/>
      <c r="I58" s="17"/>
      <c r="J58" s="17"/>
      <c r="K58" s="17"/>
      <c r="L58" s="17"/>
      <c r="M58" s="17"/>
      <c r="N58" s="17"/>
      <c r="O58" s="17"/>
      <c r="P58" s="17"/>
      <c r="Q58" s="17"/>
      <c r="R58" s="17"/>
      <c r="S58" s="17"/>
    </row>
    <row r="59" spans="2:19" x14ac:dyDescent="0.3">
      <c r="B59" s="6" t="s">
        <v>61</v>
      </c>
      <c r="C59" s="17"/>
      <c r="D59" s="17"/>
      <c r="E59" s="17"/>
      <c r="F59" s="17"/>
      <c r="G59" s="17"/>
      <c r="H59" s="17"/>
      <c r="I59" s="17"/>
      <c r="J59" s="17"/>
      <c r="K59" s="17"/>
      <c r="L59" s="17"/>
      <c r="M59" s="17"/>
      <c r="N59" s="17"/>
      <c r="O59" s="17"/>
      <c r="P59" s="17"/>
      <c r="Q59" s="17"/>
      <c r="R59" s="17"/>
      <c r="S59" s="17"/>
    </row>
    <row r="60" spans="2:19" x14ac:dyDescent="0.3">
      <c r="B60" s="24" t="s">
        <v>50</v>
      </c>
      <c r="C60" s="17"/>
      <c r="D60" s="17"/>
      <c r="E60" s="17"/>
      <c r="F60" s="17"/>
      <c r="G60" s="17"/>
      <c r="H60" s="17"/>
      <c r="I60" s="17"/>
      <c r="J60" s="17"/>
      <c r="K60" s="17"/>
      <c r="L60" s="17"/>
      <c r="M60" s="17"/>
      <c r="N60" s="17"/>
      <c r="O60" s="17"/>
      <c r="P60" s="17"/>
      <c r="Q60" s="17"/>
      <c r="R60" s="17"/>
      <c r="S60" s="17"/>
    </row>
    <row r="61" spans="2:19" x14ac:dyDescent="0.3">
      <c r="B61" t="s">
        <v>56</v>
      </c>
      <c r="C61" s="17">
        <v>9.49981649964282E-2</v>
      </c>
      <c r="D61" s="17">
        <v>8.6539088053679603E-2</v>
      </c>
      <c r="E61" s="17">
        <v>0.10277019160019001</v>
      </c>
      <c r="F61" s="17"/>
      <c r="G61" s="17">
        <v>0.130652098626693</v>
      </c>
      <c r="H61" s="17">
        <v>8.1725808011608198E-2</v>
      </c>
      <c r="I61" s="17">
        <v>8.93070894966594E-2</v>
      </c>
      <c r="J61" s="17">
        <v>6.8699731285573107E-2</v>
      </c>
      <c r="K61" s="17"/>
      <c r="L61" s="17">
        <v>4.78024665150341E-2</v>
      </c>
      <c r="M61" s="17">
        <v>8.4390757232240807E-2</v>
      </c>
      <c r="N61" s="17">
        <v>0.109131083030771</v>
      </c>
      <c r="O61" s="17">
        <v>0.13835575322457899</v>
      </c>
      <c r="P61" s="17"/>
      <c r="Q61" s="17">
        <v>8.2165819179547295E-2</v>
      </c>
      <c r="R61" s="17">
        <v>0.18368625237422101</v>
      </c>
      <c r="S61" s="17">
        <v>0.16654649365139099</v>
      </c>
    </row>
    <row r="62" spans="2:19" x14ac:dyDescent="0.3">
      <c r="B62" t="s">
        <v>57</v>
      </c>
      <c r="C62" s="17">
        <v>0.39455619109534801</v>
      </c>
      <c r="D62" s="17">
        <v>0.39371117156105301</v>
      </c>
      <c r="E62" s="17">
        <v>0.39333311921854702</v>
      </c>
      <c r="F62" s="17"/>
      <c r="G62" s="17">
        <v>0.46524592323923603</v>
      </c>
      <c r="H62" s="17">
        <v>0.38657402075255098</v>
      </c>
      <c r="I62" s="17">
        <v>0.39721075268580103</v>
      </c>
      <c r="J62" s="17">
        <v>0.31067814131403698</v>
      </c>
      <c r="K62" s="17"/>
      <c r="L62" s="17">
        <v>0.286051349770228</v>
      </c>
      <c r="M62" s="17">
        <v>0.407646767463195</v>
      </c>
      <c r="N62" s="17">
        <v>0.412024661027104</v>
      </c>
      <c r="O62" s="17">
        <v>0.46997860917101703</v>
      </c>
      <c r="P62" s="17"/>
      <c r="Q62" s="17">
        <v>0.38884312222528</v>
      </c>
      <c r="R62" s="17">
        <v>0.45893769905993598</v>
      </c>
      <c r="S62" s="17">
        <v>0.42936628534269999</v>
      </c>
    </row>
    <row r="63" spans="2:19" x14ac:dyDescent="0.3">
      <c r="B63" t="s">
        <v>58</v>
      </c>
      <c r="C63" s="17">
        <v>0.34793538999484203</v>
      </c>
      <c r="D63" s="17">
        <v>0.34799040463784198</v>
      </c>
      <c r="E63" s="17">
        <v>0.35009387320511498</v>
      </c>
      <c r="F63" s="17"/>
      <c r="G63" s="17">
        <v>0.31081863735503401</v>
      </c>
      <c r="H63" s="17">
        <v>0.36014946258866998</v>
      </c>
      <c r="I63" s="17">
        <v>0.36707741117980203</v>
      </c>
      <c r="J63" s="17">
        <v>0.363694444895929</v>
      </c>
      <c r="K63" s="17"/>
      <c r="L63" s="17">
        <v>0.412867745014664</v>
      </c>
      <c r="M63" s="17">
        <v>0.336447781832101</v>
      </c>
      <c r="N63" s="17">
        <v>0.37482697435967499</v>
      </c>
      <c r="O63" s="17">
        <v>0.266295025989843</v>
      </c>
      <c r="P63" s="17"/>
      <c r="Q63" s="17">
        <v>0.36427926557259899</v>
      </c>
      <c r="R63" s="17">
        <v>0.25016270282931902</v>
      </c>
      <c r="S63" s="17">
        <v>0.26594304603763302</v>
      </c>
    </row>
    <row r="64" spans="2:19" x14ac:dyDescent="0.3">
      <c r="B64" t="s">
        <v>59</v>
      </c>
      <c r="C64" s="17">
        <v>0.138547984248308</v>
      </c>
      <c r="D64" s="17">
        <v>0.1447802362135</v>
      </c>
      <c r="E64" s="17">
        <v>0.13350417186885299</v>
      </c>
      <c r="F64" s="17"/>
      <c r="G64" s="17">
        <v>8.2825669829199103E-2</v>
      </c>
      <c r="H64" s="17">
        <v>0.143199573802689</v>
      </c>
      <c r="I64" s="17">
        <v>0.12188700296772299</v>
      </c>
      <c r="J64" s="17">
        <v>0.22036575599918701</v>
      </c>
      <c r="K64" s="17"/>
      <c r="L64" s="17">
        <v>0.222558319336254</v>
      </c>
      <c r="M64" s="17">
        <v>0.14774822326555601</v>
      </c>
      <c r="N64" s="17">
        <v>9.4219360257812093E-2</v>
      </c>
      <c r="O64" s="17">
        <v>9.2609712028575597E-2</v>
      </c>
      <c r="P64" s="17"/>
      <c r="Q64" s="17">
        <v>0.142744692959139</v>
      </c>
      <c r="R64" s="17">
        <v>9.3183766285383093E-2</v>
      </c>
      <c r="S64" s="17">
        <v>0.13304080919168401</v>
      </c>
    </row>
    <row r="65" spans="2:19" x14ac:dyDescent="0.3">
      <c r="B65" t="s">
        <v>60</v>
      </c>
      <c r="C65" s="17">
        <v>2.3962269665073199E-2</v>
      </c>
      <c r="D65" s="17">
        <v>2.6979099533925601E-2</v>
      </c>
      <c r="E65" s="17">
        <v>2.0298644107295701E-2</v>
      </c>
      <c r="F65" s="17"/>
      <c r="G65" s="17">
        <v>1.0457670949838901E-2</v>
      </c>
      <c r="H65" s="17">
        <v>2.8351134844481801E-2</v>
      </c>
      <c r="I65" s="17">
        <v>2.4517743670013699E-2</v>
      </c>
      <c r="J65" s="17">
        <v>3.6561926505273797E-2</v>
      </c>
      <c r="K65" s="17"/>
      <c r="L65" s="17">
        <v>3.0720119363819999E-2</v>
      </c>
      <c r="M65" s="17">
        <v>2.3766470206906899E-2</v>
      </c>
      <c r="N65" s="17">
        <v>9.7979213246366693E-3</v>
      </c>
      <c r="O65" s="17">
        <v>3.27608995859862E-2</v>
      </c>
      <c r="P65" s="17"/>
      <c r="Q65" s="17">
        <v>2.1967100063434299E-2</v>
      </c>
      <c r="R65" s="17">
        <v>1.40295794511407E-2</v>
      </c>
      <c r="S65" s="17">
        <v>5.10336577659225E-3</v>
      </c>
    </row>
    <row r="66" spans="2:19" x14ac:dyDescent="0.3">
      <c r="C66" s="17"/>
      <c r="D66" s="17"/>
      <c r="E66" s="17"/>
      <c r="F66" s="17"/>
      <c r="G66" s="17"/>
      <c r="H66" s="17"/>
      <c r="I66" s="17"/>
      <c r="J66" s="17"/>
      <c r="K66" s="17"/>
      <c r="L66" s="17"/>
      <c r="M66" s="17"/>
      <c r="N66" s="17"/>
      <c r="O66" s="17"/>
      <c r="P66" s="17"/>
      <c r="Q66" s="17"/>
      <c r="R66" s="17"/>
      <c r="S66" s="17"/>
    </row>
    <row r="67" spans="2:19" x14ac:dyDescent="0.3">
      <c r="B67" s="6" t="s">
        <v>68</v>
      </c>
      <c r="C67" s="17"/>
      <c r="D67" s="17"/>
      <c r="E67" s="17"/>
      <c r="F67" s="17"/>
      <c r="G67" s="17"/>
      <c r="H67" s="17"/>
      <c r="I67" s="17"/>
      <c r="J67" s="17"/>
      <c r="K67" s="17"/>
      <c r="L67" s="17"/>
      <c r="M67" s="17"/>
      <c r="N67" s="17"/>
      <c r="O67" s="17"/>
      <c r="P67" s="17"/>
      <c r="Q67" s="17"/>
      <c r="R67" s="17"/>
      <c r="S67" s="17"/>
    </row>
    <row r="68" spans="2:19" x14ac:dyDescent="0.3">
      <c r="B68" s="24" t="s">
        <v>50</v>
      </c>
      <c r="C68" s="17"/>
      <c r="D68" s="17"/>
      <c r="E68" s="17"/>
      <c r="F68" s="17"/>
      <c r="G68" s="17"/>
      <c r="H68" s="17"/>
      <c r="I68" s="17"/>
      <c r="J68" s="17"/>
      <c r="K68" s="17"/>
      <c r="L68" s="17"/>
      <c r="M68" s="17"/>
      <c r="N68" s="17"/>
      <c r="O68" s="17"/>
      <c r="P68" s="17"/>
      <c r="Q68" s="17"/>
      <c r="R68" s="17"/>
      <c r="S68" s="17"/>
    </row>
    <row r="69" spans="2:19" x14ac:dyDescent="0.3">
      <c r="B69" t="s">
        <v>62</v>
      </c>
      <c r="C69" s="17">
        <v>8.3343705650033004E-2</v>
      </c>
      <c r="D69" s="17">
        <v>8.6917170554460604E-2</v>
      </c>
      <c r="E69" s="17">
        <v>7.7307902674561002E-2</v>
      </c>
      <c r="F69" s="17"/>
      <c r="G69" s="17">
        <v>0.13626500910049899</v>
      </c>
      <c r="H69" s="17">
        <v>6.0613654227229502E-2</v>
      </c>
      <c r="I69" s="17">
        <v>7.0543576627532106E-2</v>
      </c>
      <c r="J69" s="17">
        <v>5.3208467167113097E-2</v>
      </c>
      <c r="K69" s="17"/>
      <c r="L69" s="17">
        <v>4.1810506561337002E-2</v>
      </c>
      <c r="M69" s="17">
        <v>6.3744205788248798E-2</v>
      </c>
      <c r="N69" s="17">
        <v>9.8516694417265294E-2</v>
      </c>
      <c r="O69" s="17">
        <v>0.129637540871547</v>
      </c>
      <c r="P69" s="17"/>
      <c r="Q69" s="17">
        <v>7.2283462087324502E-2</v>
      </c>
      <c r="R69" s="17">
        <v>0.15109358067991199</v>
      </c>
      <c r="S69" s="17">
        <v>0.13858709230260399</v>
      </c>
    </row>
    <row r="70" spans="2:19" x14ac:dyDescent="0.3">
      <c r="B70" t="s">
        <v>63</v>
      </c>
      <c r="C70" s="17">
        <v>0.33048145594357398</v>
      </c>
      <c r="D70" s="17">
        <v>0.34083707785942902</v>
      </c>
      <c r="E70" s="17">
        <v>0.31925886151529498</v>
      </c>
      <c r="F70" s="17"/>
      <c r="G70" s="17">
        <v>0.40975232324143601</v>
      </c>
      <c r="H70" s="17">
        <v>0.34131403387642301</v>
      </c>
      <c r="I70" s="17">
        <v>0.30445259141804998</v>
      </c>
      <c r="J70" s="17">
        <v>0.23860921153013301</v>
      </c>
      <c r="K70" s="17"/>
      <c r="L70" s="17">
        <v>0.233603697074001</v>
      </c>
      <c r="M70" s="17">
        <v>0.34291269770590499</v>
      </c>
      <c r="N70" s="17">
        <v>0.33754335388492301</v>
      </c>
      <c r="O70" s="17">
        <v>0.40626368800962298</v>
      </c>
      <c r="P70" s="17"/>
      <c r="Q70" s="17">
        <v>0.33072687319358701</v>
      </c>
      <c r="R70" s="17">
        <v>0.40082742571989399</v>
      </c>
      <c r="S70" s="17">
        <v>0.37570905018158901</v>
      </c>
    </row>
    <row r="71" spans="2:19" x14ac:dyDescent="0.3">
      <c r="B71" t="s">
        <v>64</v>
      </c>
      <c r="C71" s="17">
        <v>0.337393456396684</v>
      </c>
      <c r="D71" s="17">
        <v>0.32631696109608299</v>
      </c>
      <c r="E71" s="17">
        <v>0.35043506378753098</v>
      </c>
      <c r="F71" s="17"/>
      <c r="G71" s="17">
        <v>0.30703529569933302</v>
      </c>
      <c r="H71" s="17">
        <v>0.35850179736350102</v>
      </c>
      <c r="I71" s="17">
        <v>0.36532623073758802</v>
      </c>
      <c r="J71" s="17">
        <v>0.33020503546096203</v>
      </c>
      <c r="K71" s="17"/>
      <c r="L71" s="17">
        <v>0.37326504652351999</v>
      </c>
      <c r="M71" s="17">
        <v>0.34525005896428701</v>
      </c>
      <c r="N71" s="17">
        <v>0.34504398666709302</v>
      </c>
      <c r="O71" s="17">
        <v>0.28473640250839999</v>
      </c>
      <c r="P71" s="17"/>
      <c r="Q71" s="17">
        <v>0.34330859890180498</v>
      </c>
      <c r="R71" s="17">
        <v>0.29826939482631698</v>
      </c>
      <c r="S71" s="17">
        <v>0.284685871776924</v>
      </c>
    </row>
    <row r="72" spans="2:19" x14ac:dyDescent="0.3">
      <c r="B72" t="s">
        <v>65</v>
      </c>
      <c r="C72" s="17">
        <v>0.235767390010863</v>
      </c>
      <c r="D72" s="17">
        <v>0.23320165928780701</v>
      </c>
      <c r="E72" s="17">
        <v>0.23958637622571399</v>
      </c>
      <c r="F72" s="17"/>
      <c r="G72" s="17">
        <v>0.14028776769027901</v>
      </c>
      <c r="H72" s="17">
        <v>0.22195499060719601</v>
      </c>
      <c r="I72" s="17">
        <v>0.24927258829558099</v>
      </c>
      <c r="J72" s="17">
        <v>0.35924924542470199</v>
      </c>
      <c r="K72" s="17"/>
      <c r="L72" s="17">
        <v>0.33664179860909499</v>
      </c>
      <c r="M72" s="17">
        <v>0.234576504418128</v>
      </c>
      <c r="N72" s="17">
        <v>0.205939630247265</v>
      </c>
      <c r="O72" s="17">
        <v>0.16849440238271601</v>
      </c>
      <c r="P72" s="17"/>
      <c r="Q72" s="17">
        <v>0.24375580061694899</v>
      </c>
      <c r="R72" s="17">
        <v>0.12862080270125201</v>
      </c>
      <c r="S72" s="17">
        <v>0.18435641895105501</v>
      </c>
    </row>
    <row r="73" spans="2:19" x14ac:dyDescent="0.3">
      <c r="B73" t="s">
        <v>60</v>
      </c>
      <c r="C73" s="17">
        <v>1.30139919988457E-2</v>
      </c>
      <c r="D73" s="17">
        <v>1.2727131202220399E-2</v>
      </c>
      <c r="E73" s="17">
        <v>1.34117957968989E-2</v>
      </c>
      <c r="F73" s="17"/>
      <c r="G73" s="17">
        <v>6.6596042684538203E-3</v>
      </c>
      <c r="H73" s="17">
        <v>1.76155239256496E-2</v>
      </c>
      <c r="I73" s="17">
        <v>1.04050129212492E-2</v>
      </c>
      <c r="J73" s="17">
        <v>1.8728040417089999E-2</v>
      </c>
      <c r="K73" s="17"/>
      <c r="L73" s="17">
        <v>1.46789512320463E-2</v>
      </c>
      <c r="M73" s="17">
        <v>1.35165331234318E-2</v>
      </c>
      <c r="N73" s="17">
        <v>1.29563347834535E-2</v>
      </c>
      <c r="O73" s="17">
        <v>1.08679662277145E-2</v>
      </c>
      <c r="P73" s="17"/>
      <c r="Q73" s="17">
        <v>9.9252652003343992E-3</v>
      </c>
      <c r="R73" s="17">
        <v>2.1188796072625301E-2</v>
      </c>
      <c r="S73" s="17">
        <v>1.6661566787828101E-2</v>
      </c>
    </row>
    <row r="74" spans="2:19" x14ac:dyDescent="0.3">
      <c r="B74" t="s">
        <v>66</v>
      </c>
      <c r="C74" s="17">
        <v>0.41382516159360699</v>
      </c>
      <c r="D74" s="17">
        <v>0.42775424841388898</v>
      </c>
      <c r="E74" s="17">
        <v>0.39656676418985598</v>
      </c>
      <c r="F74" s="17"/>
      <c r="G74" s="17">
        <v>0.54601733234193495</v>
      </c>
      <c r="H74" s="17">
        <v>0.40192768810365298</v>
      </c>
      <c r="I74" s="17">
        <v>0.374996168045582</v>
      </c>
      <c r="J74" s="17">
        <v>0.29181767869724601</v>
      </c>
      <c r="K74" s="17"/>
      <c r="L74" s="17">
        <v>0.27541420363533797</v>
      </c>
      <c r="M74" s="17">
        <v>0.40665690349415401</v>
      </c>
      <c r="N74" s="17">
        <v>0.43606004830218897</v>
      </c>
      <c r="O74" s="17">
        <v>0.53590122888116998</v>
      </c>
      <c r="P74" s="17"/>
      <c r="Q74" s="17">
        <v>0.40301033528091101</v>
      </c>
      <c r="R74" s="17">
        <v>0.55192100639980501</v>
      </c>
      <c r="S74" s="17">
        <v>0.51429614248419298</v>
      </c>
    </row>
    <row r="75" spans="2:19" x14ac:dyDescent="0.3">
      <c r="C75" s="17"/>
      <c r="D75" s="17"/>
      <c r="E75" s="17"/>
      <c r="F75" s="17"/>
      <c r="G75" s="17"/>
      <c r="H75" s="17"/>
      <c r="I75" s="17"/>
      <c r="J75" s="17"/>
      <c r="K75" s="17"/>
      <c r="L75" s="17"/>
      <c r="M75" s="17"/>
      <c r="N75" s="17"/>
      <c r="O75" s="17"/>
      <c r="P75" s="17"/>
      <c r="Q75" s="17"/>
      <c r="R75" s="17"/>
      <c r="S75" s="17"/>
    </row>
    <row r="76" spans="2:19" x14ac:dyDescent="0.3">
      <c r="B76" s="6" t="s">
        <v>79</v>
      </c>
      <c r="C76" s="17"/>
      <c r="D76" s="17"/>
      <c r="E76" s="17"/>
      <c r="F76" s="17"/>
      <c r="G76" s="17"/>
      <c r="H76" s="17"/>
      <c r="I76" s="17"/>
      <c r="J76" s="17"/>
      <c r="K76" s="17"/>
      <c r="L76" s="17"/>
      <c r="M76" s="17"/>
      <c r="N76" s="17"/>
      <c r="O76" s="17"/>
      <c r="P76" s="17"/>
      <c r="Q76" s="17"/>
      <c r="R76" s="17"/>
      <c r="S76" s="17"/>
    </row>
    <row r="77" spans="2:19" x14ac:dyDescent="0.3">
      <c r="B77" s="24" t="s">
        <v>50</v>
      </c>
      <c r="C77" s="17"/>
      <c r="D77" s="17"/>
      <c r="E77" s="17"/>
      <c r="F77" s="17"/>
      <c r="G77" s="17"/>
      <c r="H77" s="17"/>
      <c r="I77" s="17"/>
      <c r="J77" s="17"/>
      <c r="K77" s="17"/>
      <c r="L77" s="17"/>
      <c r="M77" s="17"/>
      <c r="N77" s="17"/>
      <c r="O77" s="17"/>
      <c r="P77" s="17"/>
      <c r="Q77" s="17"/>
      <c r="R77" s="17"/>
      <c r="S77" s="17"/>
    </row>
    <row r="78" spans="2:19" x14ac:dyDescent="0.3">
      <c r="B78" t="s">
        <v>69</v>
      </c>
      <c r="C78" s="17">
        <v>0.61392480226197499</v>
      </c>
      <c r="D78" s="17">
        <v>0.54829423989077797</v>
      </c>
      <c r="E78" s="17">
        <v>0.67769745091769795</v>
      </c>
      <c r="F78" s="17"/>
      <c r="G78" s="17">
        <v>0.61553901468448602</v>
      </c>
      <c r="H78" s="17">
        <v>0.59907078330904595</v>
      </c>
      <c r="I78" s="17">
        <v>0.65053643767463898</v>
      </c>
      <c r="J78" s="17">
        <v>0.59900042825091604</v>
      </c>
      <c r="K78" s="17"/>
      <c r="L78" s="17">
        <v>0.53097338363185898</v>
      </c>
      <c r="M78" s="17">
        <v>0.62003604405269397</v>
      </c>
      <c r="N78" s="17">
        <v>0.64410554187673597</v>
      </c>
      <c r="O78" s="17">
        <v>0.65757074323791098</v>
      </c>
      <c r="P78" s="17"/>
      <c r="Q78" s="17">
        <v>0.623780300882256</v>
      </c>
      <c r="R78" s="17">
        <v>0.52550389753197901</v>
      </c>
      <c r="S78" s="17">
        <v>0.59053690688112903</v>
      </c>
    </row>
    <row r="79" spans="2:19" x14ac:dyDescent="0.3">
      <c r="B79" t="s">
        <v>70</v>
      </c>
      <c r="C79" s="17">
        <v>0.38591585025060099</v>
      </c>
      <c r="D79" s="17">
        <v>0.38540397411280403</v>
      </c>
      <c r="E79" s="17">
        <v>0.38771690489098598</v>
      </c>
      <c r="F79" s="17"/>
      <c r="G79" s="17">
        <v>0.413861380913154</v>
      </c>
      <c r="H79" s="17">
        <v>0.39870051375912602</v>
      </c>
      <c r="I79" s="17">
        <v>0.361347606411137</v>
      </c>
      <c r="J79" s="17">
        <v>0.35346737609633</v>
      </c>
      <c r="K79" s="17"/>
      <c r="L79" s="17">
        <v>0.37133529087663603</v>
      </c>
      <c r="M79" s="17">
        <v>0.41739762250307999</v>
      </c>
      <c r="N79" s="17">
        <v>0.40574981525653903</v>
      </c>
      <c r="O79" s="17">
        <v>0.34496017967307602</v>
      </c>
      <c r="P79" s="17"/>
      <c r="Q79" s="17">
        <v>0.39219984180233602</v>
      </c>
      <c r="R79" s="17">
        <v>0.41357736342698997</v>
      </c>
      <c r="S79" s="17">
        <v>0.39573934696291202</v>
      </c>
    </row>
    <row r="80" spans="2:19" x14ac:dyDescent="0.3">
      <c r="B80" t="s">
        <v>71</v>
      </c>
      <c r="C80" s="17">
        <v>0.32799613481609302</v>
      </c>
      <c r="D80" s="17">
        <v>0.31852529080646902</v>
      </c>
      <c r="E80" s="17">
        <v>0.33962763311677102</v>
      </c>
      <c r="F80" s="17"/>
      <c r="G80" s="17">
        <v>0.30470508966744497</v>
      </c>
      <c r="H80" s="17">
        <v>0.34969360886228201</v>
      </c>
      <c r="I80" s="17">
        <v>0.34782019001245901</v>
      </c>
      <c r="J80" s="17">
        <v>0.31449319086924199</v>
      </c>
      <c r="K80" s="17"/>
      <c r="L80" s="17">
        <v>0.15143003393784399</v>
      </c>
      <c r="M80" s="17">
        <v>0.26655299607791899</v>
      </c>
      <c r="N80" s="17">
        <v>0.39700885191806101</v>
      </c>
      <c r="O80" s="17">
        <v>0.49625291739821498</v>
      </c>
      <c r="P80" s="17"/>
      <c r="Q80" s="17">
        <v>0.32164874477562999</v>
      </c>
      <c r="R80" s="17">
        <v>0.287730201763233</v>
      </c>
      <c r="S80" s="17">
        <v>0.311986497882702</v>
      </c>
    </row>
    <row r="81" spans="2:19" x14ac:dyDescent="0.3">
      <c r="B81" t="s">
        <v>72</v>
      </c>
      <c r="C81" s="17">
        <v>0.326845454776581</v>
      </c>
      <c r="D81" s="17">
        <v>0.31160054678823601</v>
      </c>
      <c r="E81" s="17">
        <v>0.34158614009025401</v>
      </c>
      <c r="F81" s="17"/>
      <c r="G81" s="17">
        <v>0.37135364923452402</v>
      </c>
      <c r="H81" s="17">
        <v>0.336642162444662</v>
      </c>
      <c r="I81" s="17">
        <v>0.34347887249305598</v>
      </c>
      <c r="J81" s="17">
        <v>0.24486921222567301</v>
      </c>
      <c r="K81" s="17"/>
      <c r="L81" s="17">
        <v>0.32944207461202901</v>
      </c>
      <c r="M81" s="17">
        <v>0.33155200263708601</v>
      </c>
      <c r="N81" s="17">
        <v>0.35430692371889699</v>
      </c>
      <c r="O81" s="17">
        <v>0.289408495014425</v>
      </c>
      <c r="P81" s="17"/>
      <c r="Q81" s="17">
        <v>0.33942952747862498</v>
      </c>
      <c r="R81" s="17">
        <v>0.31115577199828598</v>
      </c>
      <c r="S81" s="17">
        <v>0.30166159574208501</v>
      </c>
    </row>
    <row r="82" spans="2:19" x14ac:dyDescent="0.3">
      <c r="B82" t="s">
        <v>73</v>
      </c>
      <c r="C82" s="17">
        <v>0.30319002422699398</v>
      </c>
      <c r="D82" s="17">
        <v>0.28521335173228501</v>
      </c>
      <c r="E82" s="17">
        <v>0.32196069484378698</v>
      </c>
      <c r="F82" s="17"/>
      <c r="G82" s="17">
        <v>0.338063400704951</v>
      </c>
      <c r="H82" s="17">
        <v>0.29478814501463901</v>
      </c>
      <c r="I82" s="17">
        <v>0.33137732267646403</v>
      </c>
      <c r="J82" s="17">
        <v>0.23949006234982201</v>
      </c>
      <c r="K82" s="17"/>
      <c r="L82" s="17">
        <v>0.27193794325054799</v>
      </c>
      <c r="M82" s="17">
        <v>0.32311455576155101</v>
      </c>
      <c r="N82" s="17">
        <v>0.32266173836617601</v>
      </c>
      <c r="O82" s="17">
        <v>0.29179816624046001</v>
      </c>
      <c r="P82" s="17"/>
      <c r="Q82" s="17">
        <v>0.30506207352042602</v>
      </c>
      <c r="R82" s="17">
        <v>0.35362336149724399</v>
      </c>
      <c r="S82" s="17">
        <v>0.29147014564104801</v>
      </c>
    </row>
    <row r="83" spans="2:19" x14ac:dyDescent="0.3">
      <c r="B83" t="s">
        <v>74</v>
      </c>
      <c r="C83" s="17">
        <v>0.273781660831317</v>
      </c>
      <c r="D83" s="17">
        <v>0.27300126299972799</v>
      </c>
      <c r="E83" s="17">
        <v>0.27409365665833602</v>
      </c>
      <c r="F83" s="17"/>
      <c r="G83" s="17">
        <v>0.30710449911878002</v>
      </c>
      <c r="H83" s="17">
        <v>0.28744420623542599</v>
      </c>
      <c r="I83" s="17">
        <v>0.27023486636124799</v>
      </c>
      <c r="J83" s="17">
        <v>0.22136062256377301</v>
      </c>
      <c r="K83" s="17"/>
      <c r="L83" s="17">
        <v>0.17399703705095701</v>
      </c>
      <c r="M83" s="17">
        <v>0.232074581695911</v>
      </c>
      <c r="N83" s="17">
        <v>0.34518452144091</v>
      </c>
      <c r="O83" s="17">
        <v>0.34132190595943801</v>
      </c>
      <c r="P83" s="17"/>
      <c r="Q83" s="17">
        <v>0.27528299336953699</v>
      </c>
      <c r="R83" s="17">
        <v>0.30402213593372801</v>
      </c>
      <c r="S83" s="17">
        <v>0.24408212182380301</v>
      </c>
    </row>
    <row r="84" spans="2:19" x14ac:dyDescent="0.3">
      <c r="B84" t="s">
        <v>75</v>
      </c>
      <c r="C84" s="17">
        <v>0.234153318994963</v>
      </c>
      <c r="D84" s="17">
        <v>0.18812398555999901</v>
      </c>
      <c r="E84" s="17">
        <v>0.27516241539837599</v>
      </c>
      <c r="F84" s="17"/>
      <c r="G84" s="17">
        <v>0.24730126856131901</v>
      </c>
      <c r="H84" s="17">
        <v>0.21658427866060201</v>
      </c>
      <c r="I84" s="17">
        <v>0.237306530459164</v>
      </c>
      <c r="J84" s="17">
        <v>0.23291622246162499</v>
      </c>
      <c r="K84" s="17"/>
      <c r="L84" s="17">
        <v>0.169262152759004</v>
      </c>
      <c r="M84" s="17">
        <v>0.23313421202844001</v>
      </c>
      <c r="N84" s="17">
        <v>0.21357017300134801</v>
      </c>
      <c r="O84" s="17">
        <v>0.32244511901049</v>
      </c>
      <c r="P84" s="17"/>
      <c r="Q84" s="17">
        <v>0.23056277124882801</v>
      </c>
      <c r="R84" s="17">
        <v>0.25642956381702903</v>
      </c>
      <c r="S84" s="17">
        <v>0.24092459924972801</v>
      </c>
    </row>
    <row r="85" spans="2:19" x14ac:dyDescent="0.3">
      <c r="B85" t="s">
        <v>76</v>
      </c>
      <c r="C85" s="17">
        <v>0.17531878874099099</v>
      </c>
      <c r="D85" s="17">
        <v>0.16307193920809701</v>
      </c>
      <c r="E85" s="17">
        <v>0.18612298085279999</v>
      </c>
      <c r="F85" s="17"/>
      <c r="G85" s="17">
        <v>0.14318719156815801</v>
      </c>
      <c r="H85" s="17">
        <v>0.17511010467164601</v>
      </c>
      <c r="I85" s="17">
        <v>0.18268366841508399</v>
      </c>
      <c r="J85" s="17">
        <v>0.21029239173036199</v>
      </c>
      <c r="K85" s="17"/>
      <c r="L85" s="17">
        <v>0.100907684484348</v>
      </c>
      <c r="M85" s="17">
        <v>0.17028569801993501</v>
      </c>
      <c r="N85" s="17">
        <v>0.164735555598886</v>
      </c>
      <c r="O85" s="17">
        <v>0.26663865326300401</v>
      </c>
      <c r="P85" s="17"/>
      <c r="Q85" s="17">
        <v>0.170347629616734</v>
      </c>
      <c r="R85" s="17">
        <v>0.17340182579945301</v>
      </c>
      <c r="S85" s="17">
        <v>0.17132233275012801</v>
      </c>
    </row>
    <row r="86" spans="2:19" x14ac:dyDescent="0.3">
      <c r="B86" t="s">
        <v>77</v>
      </c>
      <c r="C86" s="17">
        <v>0.13055220449117599</v>
      </c>
      <c r="D86" s="17">
        <v>0.13838355317735099</v>
      </c>
      <c r="E86" s="17">
        <v>0.123042771428443</v>
      </c>
      <c r="F86" s="17"/>
      <c r="G86" s="17">
        <v>0.14695790405227599</v>
      </c>
      <c r="H86" s="17">
        <v>0.109693026859707</v>
      </c>
      <c r="I86" s="17">
        <v>0.15075230077548399</v>
      </c>
      <c r="J86" s="17">
        <v>0.114883551205479</v>
      </c>
      <c r="K86" s="17"/>
      <c r="L86" s="17">
        <v>9.1829498281908797E-2</v>
      </c>
      <c r="M86" s="17">
        <v>0.13578116137964699</v>
      </c>
      <c r="N86" s="17">
        <v>0.13841040728331</v>
      </c>
      <c r="O86" s="17">
        <v>0.155106425579946</v>
      </c>
      <c r="P86" s="17"/>
      <c r="Q86" s="17">
        <v>0.12676561243836601</v>
      </c>
      <c r="R86" s="17">
        <v>0.14849669898232801</v>
      </c>
      <c r="S86" s="17">
        <v>0.14727018381563001</v>
      </c>
    </row>
    <row r="87" spans="2:19" x14ac:dyDescent="0.3">
      <c r="B87" t="s">
        <v>78</v>
      </c>
      <c r="C87" s="17">
        <v>5.2006550843062098E-2</v>
      </c>
      <c r="D87" s="17">
        <v>6.19814878596135E-2</v>
      </c>
      <c r="E87" s="17">
        <v>4.2483745054825002E-2</v>
      </c>
      <c r="F87" s="17"/>
      <c r="G87" s="17">
        <v>4.2824877366560203E-2</v>
      </c>
      <c r="H87" s="17">
        <v>5.8319738299070202E-2</v>
      </c>
      <c r="I87" s="17">
        <v>2.3635545415282601E-2</v>
      </c>
      <c r="J87" s="17">
        <v>8.3710669884734301E-2</v>
      </c>
      <c r="K87" s="17"/>
      <c r="L87" s="17">
        <v>9.7638396350310297E-2</v>
      </c>
      <c r="M87" s="17">
        <v>4.76411198314746E-2</v>
      </c>
      <c r="N87" s="17">
        <v>3.1948198517147697E-2</v>
      </c>
      <c r="O87" s="17">
        <v>3.28260638255337E-2</v>
      </c>
      <c r="P87" s="17"/>
      <c r="Q87" s="17">
        <v>4.9626623541024498E-2</v>
      </c>
      <c r="R87" s="17">
        <v>1.3706648191935299E-2</v>
      </c>
      <c r="S87" s="17">
        <v>3.1722838159799302E-2</v>
      </c>
    </row>
    <row r="88" spans="2:19" x14ac:dyDescent="0.3">
      <c r="B88" t="s">
        <v>48</v>
      </c>
      <c r="C88" s="17">
        <v>2.3160550560209599E-2</v>
      </c>
      <c r="D88" s="17">
        <v>2.9731916002390099E-2</v>
      </c>
      <c r="E88" s="17">
        <v>1.67922178311973E-2</v>
      </c>
      <c r="F88" s="17"/>
      <c r="G88" s="17">
        <v>1.9808352939661301E-2</v>
      </c>
      <c r="H88" s="17">
        <v>1.96689221271697E-2</v>
      </c>
      <c r="I88" s="17">
        <v>2.11615916606686E-2</v>
      </c>
      <c r="J88" s="17">
        <v>3.1519284738752901E-2</v>
      </c>
      <c r="K88" s="17"/>
      <c r="L88" s="17">
        <v>3.1107810920194399E-2</v>
      </c>
      <c r="M88" s="17">
        <v>2.5814660357106799E-2</v>
      </c>
      <c r="N88" s="17">
        <v>2.2276218165608801E-2</v>
      </c>
      <c r="O88" s="17">
        <v>1.33007372161711E-2</v>
      </c>
      <c r="P88" s="17"/>
      <c r="Q88" s="17">
        <v>2.04448691705039E-2</v>
      </c>
      <c r="R88" s="17">
        <v>3.4645132869774997E-2</v>
      </c>
      <c r="S88" s="17">
        <v>4.3130481908505901E-2</v>
      </c>
    </row>
    <row r="89" spans="2:19" x14ac:dyDescent="0.3">
      <c r="C89" s="17"/>
      <c r="D89" s="17"/>
      <c r="E89" s="17"/>
      <c r="F89" s="17"/>
      <c r="G89" s="17"/>
      <c r="H89" s="17"/>
      <c r="I89" s="17"/>
      <c r="J89" s="17"/>
      <c r="K89" s="17"/>
      <c r="L89" s="17"/>
      <c r="M89" s="17"/>
      <c r="N89" s="17"/>
      <c r="O89" s="17"/>
      <c r="P89" s="17"/>
      <c r="Q89" s="17"/>
      <c r="R89" s="17"/>
      <c r="S89" s="17"/>
    </row>
    <row r="90" spans="2:19" x14ac:dyDescent="0.3">
      <c r="B90" s="6" t="s">
        <v>94</v>
      </c>
      <c r="C90" s="17"/>
      <c r="D90" s="17"/>
      <c r="E90" s="17"/>
      <c r="F90" s="17"/>
      <c r="G90" s="17"/>
      <c r="H90" s="17"/>
      <c r="I90" s="17"/>
      <c r="J90" s="17"/>
      <c r="K90" s="17"/>
      <c r="L90" s="17"/>
      <c r="M90" s="17"/>
      <c r="N90" s="17"/>
      <c r="O90" s="17"/>
      <c r="P90" s="17"/>
      <c r="Q90" s="17"/>
      <c r="R90" s="17"/>
      <c r="S90" s="17"/>
    </row>
    <row r="91" spans="2:19" x14ac:dyDescent="0.3">
      <c r="B91" s="24" t="s">
        <v>50</v>
      </c>
      <c r="C91" s="17"/>
      <c r="D91" s="17"/>
      <c r="E91" s="17"/>
      <c r="F91" s="17"/>
      <c r="G91" s="17"/>
      <c r="H91" s="17"/>
      <c r="I91" s="17"/>
      <c r="J91" s="17"/>
      <c r="K91" s="17"/>
      <c r="L91" s="17"/>
      <c r="M91" s="17"/>
      <c r="N91" s="17"/>
      <c r="O91" s="17"/>
      <c r="P91" s="17"/>
      <c r="Q91" s="17"/>
      <c r="R91" s="17"/>
      <c r="S91" s="17"/>
    </row>
    <row r="92" spans="2:19" x14ac:dyDescent="0.3">
      <c r="B92" t="s">
        <v>59</v>
      </c>
      <c r="C92" s="17">
        <v>0.152644851303707</v>
      </c>
      <c r="D92" s="17">
        <v>0.159890316724768</v>
      </c>
      <c r="E92" s="17">
        <v>0.145950329477403</v>
      </c>
      <c r="F92" s="17"/>
      <c r="G92" s="17">
        <v>0.176158527539965</v>
      </c>
      <c r="H92" s="17">
        <v>0.13721905059186801</v>
      </c>
      <c r="I92" s="17">
        <v>0.15453141332751599</v>
      </c>
      <c r="J92" s="17">
        <v>0.138809848908759</v>
      </c>
      <c r="K92" s="17"/>
      <c r="L92" s="17">
        <v>0.14064380466125501</v>
      </c>
      <c r="M92" s="17">
        <v>0.18846413773459</v>
      </c>
      <c r="N92" s="17">
        <v>0.18287060335777</v>
      </c>
      <c r="O92" s="17">
        <v>9.3160615627239707E-2</v>
      </c>
      <c r="P92" s="17"/>
      <c r="Q92" s="17">
        <v>0.15032262204345201</v>
      </c>
      <c r="R92" s="17">
        <v>0.225349218680576</v>
      </c>
      <c r="S92" s="17">
        <v>0.13814542958568499</v>
      </c>
    </row>
    <row r="93" spans="2:19" x14ac:dyDescent="0.3">
      <c r="B93" t="s">
        <v>89</v>
      </c>
      <c r="C93" s="17">
        <v>0.30604615807678298</v>
      </c>
      <c r="D93" s="17">
        <v>0.34012664980820601</v>
      </c>
      <c r="E93" s="17">
        <v>0.27460691314397201</v>
      </c>
      <c r="F93" s="17"/>
      <c r="G93" s="17">
        <v>0.31248822124751402</v>
      </c>
      <c r="H93" s="17">
        <v>0.31040970940990298</v>
      </c>
      <c r="I93" s="17">
        <v>0.308824587560452</v>
      </c>
      <c r="J93" s="17">
        <v>0.29412698881032801</v>
      </c>
      <c r="K93" s="17"/>
      <c r="L93" s="17">
        <v>0.33693966244289503</v>
      </c>
      <c r="M93" s="17">
        <v>0.318151560746332</v>
      </c>
      <c r="N93" s="17">
        <v>0.30635873114408602</v>
      </c>
      <c r="O93" s="17">
        <v>0.26172131014232403</v>
      </c>
      <c r="P93" s="17"/>
      <c r="Q93" s="17">
        <v>0.31837037032180199</v>
      </c>
      <c r="R93" s="17">
        <v>0.29921824597618402</v>
      </c>
      <c r="S93" s="17">
        <v>0.29061666428406502</v>
      </c>
    </row>
    <row r="94" spans="2:19" x14ac:dyDescent="0.3">
      <c r="B94" t="s">
        <v>57</v>
      </c>
      <c r="C94" s="17">
        <v>0.24023113227885101</v>
      </c>
      <c r="D94" s="17">
        <v>0.23401158272620301</v>
      </c>
      <c r="E94" s="17">
        <v>0.24769841478137899</v>
      </c>
      <c r="F94" s="17"/>
      <c r="G94" s="17">
        <v>0.24267983075319899</v>
      </c>
      <c r="H94" s="17">
        <v>0.23863986659313399</v>
      </c>
      <c r="I94" s="17">
        <v>0.25704689102349199</v>
      </c>
      <c r="J94" s="17">
        <v>0.224300105124451</v>
      </c>
      <c r="K94" s="17"/>
      <c r="L94" s="17">
        <v>0.247555091177596</v>
      </c>
      <c r="M94" s="17">
        <v>0.24197127428814</v>
      </c>
      <c r="N94" s="17">
        <v>0.26562171417122799</v>
      </c>
      <c r="O94" s="17">
        <v>0.203518641178142</v>
      </c>
      <c r="P94" s="17"/>
      <c r="Q94" s="17">
        <v>0.24187038121604201</v>
      </c>
      <c r="R94" s="17">
        <v>0.20695391315566999</v>
      </c>
      <c r="S94" s="17">
        <v>0.25710750184195902</v>
      </c>
    </row>
    <row r="95" spans="2:19" x14ac:dyDescent="0.3">
      <c r="B95" t="s">
        <v>90</v>
      </c>
      <c r="C95" s="17">
        <v>0.20444436021929899</v>
      </c>
      <c r="D95" s="17">
        <v>0.19112896510111901</v>
      </c>
      <c r="E95" s="17">
        <v>0.215656793315607</v>
      </c>
      <c r="F95" s="17"/>
      <c r="G95" s="17">
        <v>0.19333311381733201</v>
      </c>
      <c r="H95" s="17">
        <v>0.216415168655026</v>
      </c>
      <c r="I95" s="17">
        <v>0.194382857283729</v>
      </c>
      <c r="J95" s="17">
        <v>0.20858136039582501</v>
      </c>
      <c r="K95" s="17"/>
      <c r="L95" s="17">
        <v>0.21885454221644399</v>
      </c>
      <c r="M95" s="17">
        <v>0.18302432953248901</v>
      </c>
      <c r="N95" s="17">
        <v>0.159668552785522</v>
      </c>
      <c r="O95" s="17">
        <v>0.261708357408309</v>
      </c>
      <c r="P95" s="17"/>
      <c r="Q95" s="17">
        <v>0.20025178375702499</v>
      </c>
      <c r="R95" s="17">
        <v>0.18298651407060701</v>
      </c>
      <c r="S95" s="17">
        <v>0.22299622402396299</v>
      </c>
    </row>
    <row r="96" spans="2:19" x14ac:dyDescent="0.3">
      <c r="B96" t="s">
        <v>91</v>
      </c>
      <c r="C96" s="17">
        <v>8.0988414295605798E-2</v>
      </c>
      <c r="D96" s="17">
        <v>5.51306597176245E-2</v>
      </c>
      <c r="E96" s="17">
        <v>0.105226222247967</v>
      </c>
      <c r="F96" s="17"/>
      <c r="G96" s="17">
        <v>6.4746664007270999E-2</v>
      </c>
      <c r="H96" s="17">
        <v>7.9765772386511904E-2</v>
      </c>
      <c r="I96" s="17">
        <v>7.2792388845824896E-2</v>
      </c>
      <c r="J96" s="17">
        <v>0.11086630625947499</v>
      </c>
      <c r="K96" s="17"/>
      <c r="L96" s="17">
        <v>4.5354315067998502E-2</v>
      </c>
      <c r="M96" s="17">
        <v>5.8668863139177199E-2</v>
      </c>
      <c r="N96" s="17">
        <v>6.3641031191538799E-2</v>
      </c>
      <c r="O96" s="17">
        <v>0.15955545196648699</v>
      </c>
      <c r="P96" s="17"/>
      <c r="Q96" s="17">
        <v>7.5126004853154196E-2</v>
      </c>
      <c r="R96" s="17">
        <v>5.7832515146488898E-2</v>
      </c>
      <c r="S96" s="17">
        <v>7.15970418134311E-2</v>
      </c>
    </row>
    <row r="97" spans="2:19" x14ac:dyDescent="0.3">
      <c r="B97" t="s">
        <v>92</v>
      </c>
      <c r="C97" s="17">
        <v>1.5645083825754202E-2</v>
      </c>
      <c r="D97" s="17">
        <v>1.97118259220798E-2</v>
      </c>
      <c r="E97" s="17">
        <v>1.08613270336726E-2</v>
      </c>
      <c r="F97" s="17"/>
      <c r="G97" s="17">
        <v>1.05936426347193E-2</v>
      </c>
      <c r="H97" s="17">
        <v>1.7550432363557401E-2</v>
      </c>
      <c r="I97" s="17">
        <v>1.24218619589859E-2</v>
      </c>
      <c r="J97" s="17">
        <v>2.3315390501161399E-2</v>
      </c>
      <c r="K97" s="17"/>
      <c r="L97" s="17">
        <v>1.06525844338117E-2</v>
      </c>
      <c r="M97" s="17">
        <v>9.7198345592728694E-3</v>
      </c>
      <c r="N97" s="17">
        <v>2.1839367349854099E-2</v>
      </c>
      <c r="O97" s="17">
        <v>2.0335623677499099E-2</v>
      </c>
      <c r="P97" s="17"/>
      <c r="Q97" s="17">
        <v>1.40588378085264E-2</v>
      </c>
      <c r="R97" s="17">
        <v>2.7659592970474298E-2</v>
      </c>
      <c r="S97" s="17">
        <v>1.9537138450896399E-2</v>
      </c>
    </row>
    <row r="98" spans="2:19" x14ac:dyDescent="0.3">
      <c r="C98" s="17"/>
      <c r="D98" s="17"/>
      <c r="E98" s="17"/>
      <c r="F98" s="17"/>
      <c r="G98" s="17"/>
      <c r="H98" s="17"/>
      <c r="I98" s="17"/>
      <c r="J98" s="17"/>
      <c r="K98" s="17"/>
      <c r="L98" s="17"/>
      <c r="M98" s="17"/>
      <c r="N98" s="17"/>
      <c r="O98" s="17"/>
      <c r="P98" s="17"/>
      <c r="Q98" s="17"/>
      <c r="R98" s="17"/>
      <c r="S98" s="17"/>
    </row>
    <row r="99" spans="2:19" x14ac:dyDescent="0.3">
      <c r="B99" s="6" t="s">
        <v>95</v>
      </c>
      <c r="C99" s="17"/>
      <c r="D99" s="17"/>
      <c r="E99" s="17"/>
      <c r="F99" s="17"/>
      <c r="G99" s="17"/>
      <c r="H99" s="17"/>
      <c r="I99" s="17"/>
      <c r="J99" s="17"/>
      <c r="K99" s="17"/>
      <c r="L99" s="17"/>
      <c r="M99" s="17"/>
      <c r="N99" s="17"/>
      <c r="O99" s="17"/>
      <c r="P99" s="17"/>
      <c r="Q99" s="17"/>
      <c r="R99" s="17"/>
      <c r="S99" s="17"/>
    </row>
    <row r="100" spans="2:19" x14ac:dyDescent="0.3">
      <c r="B100" s="24" t="s">
        <v>50</v>
      </c>
      <c r="C100" s="17"/>
      <c r="D100" s="17"/>
      <c r="E100" s="17"/>
      <c r="F100" s="17"/>
      <c r="G100" s="17"/>
      <c r="H100" s="17"/>
      <c r="I100" s="17"/>
      <c r="J100" s="17"/>
      <c r="K100" s="17"/>
      <c r="L100" s="17"/>
      <c r="M100" s="17"/>
      <c r="N100" s="17"/>
      <c r="O100" s="17"/>
      <c r="P100" s="17"/>
      <c r="Q100" s="17"/>
      <c r="R100" s="17"/>
      <c r="S100" s="17"/>
    </row>
    <row r="101" spans="2:19" x14ac:dyDescent="0.3">
      <c r="B101" t="s">
        <v>59</v>
      </c>
      <c r="C101" s="17">
        <v>0.169368473307666</v>
      </c>
      <c r="D101" s="17">
        <v>0.197597293152704</v>
      </c>
      <c r="E101" s="17">
        <v>0.140679943537627</v>
      </c>
      <c r="F101" s="17"/>
      <c r="G101" s="17">
        <v>0.19317071217315501</v>
      </c>
      <c r="H101" s="17">
        <v>0.145074832902957</v>
      </c>
      <c r="I101" s="17">
        <v>0.14839439487359499</v>
      </c>
      <c r="J101" s="17">
        <v>0.18646729604790799</v>
      </c>
      <c r="K101" s="17"/>
      <c r="L101" s="17">
        <v>0.22104148817786501</v>
      </c>
      <c r="M101" s="17">
        <v>0.17805089131365701</v>
      </c>
      <c r="N101" s="17">
        <v>0.17052310015931299</v>
      </c>
      <c r="O101" s="17">
        <v>0.107054054199859</v>
      </c>
      <c r="P101" s="17"/>
      <c r="Q101" s="17">
        <v>0.163596374027736</v>
      </c>
      <c r="R101" s="17">
        <v>0.297988288389746</v>
      </c>
      <c r="S101" s="17">
        <v>0.15861389683334401</v>
      </c>
    </row>
    <row r="102" spans="2:19" x14ac:dyDescent="0.3">
      <c r="B102" t="s">
        <v>89</v>
      </c>
      <c r="C102" s="17">
        <v>0.29792818827474599</v>
      </c>
      <c r="D102" s="17">
        <v>0.320374438763666</v>
      </c>
      <c r="E102" s="17">
        <v>0.27804465292904901</v>
      </c>
      <c r="F102" s="17"/>
      <c r="G102" s="17">
        <v>0.32187358403466299</v>
      </c>
      <c r="H102" s="17">
        <v>0.27669128210814398</v>
      </c>
      <c r="I102" s="17">
        <v>0.31782904360512998</v>
      </c>
      <c r="J102" s="17">
        <v>0.27453067234438</v>
      </c>
      <c r="K102" s="17"/>
      <c r="L102" s="17">
        <v>0.32025928631294198</v>
      </c>
      <c r="M102" s="17">
        <v>0.322702717824698</v>
      </c>
      <c r="N102" s="17">
        <v>0.336508702333223</v>
      </c>
      <c r="O102" s="17">
        <v>0.20700638613158601</v>
      </c>
      <c r="P102" s="17"/>
      <c r="Q102" s="17">
        <v>0.31997887510223</v>
      </c>
      <c r="R102" s="17">
        <v>0.24413496722716599</v>
      </c>
      <c r="S102" s="17">
        <v>0.25146306212339897</v>
      </c>
    </row>
    <row r="103" spans="2:19" x14ac:dyDescent="0.3">
      <c r="B103" t="s">
        <v>57</v>
      </c>
      <c r="C103" s="17">
        <v>0.23006007060358699</v>
      </c>
      <c r="D103" s="17">
        <v>0.22279680252252301</v>
      </c>
      <c r="E103" s="17">
        <v>0.238483363288925</v>
      </c>
      <c r="F103" s="17"/>
      <c r="G103" s="17">
        <v>0.24101005054684599</v>
      </c>
      <c r="H103" s="17">
        <v>0.23485586429465599</v>
      </c>
      <c r="I103" s="17">
        <v>0.238462681239103</v>
      </c>
      <c r="J103" s="17">
        <v>0.19952866719763701</v>
      </c>
      <c r="K103" s="17"/>
      <c r="L103" s="17">
        <v>0.20922081940117301</v>
      </c>
      <c r="M103" s="17">
        <v>0.25240071975660899</v>
      </c>
      <c r="N103" s="17">
        <v>0.22328779376776001</v>
      </c>
      <c r="O103" s="17">
        <v>0.234073196209097</v>
      </c>
      <c r="P103" s="17"/>
      <c r="Q103" s="17">
        <v>0.227063601914369</v>
      </c>
      <c r="R103" s="17">
        <v>0.223904822680705</v>
      </c>
      <c r="S103" s="17">
        <v>0.28472706037066098</v>
      </c>
    </row>
    <row r="104" spans="2:19" x14ac:dyDescent="0.3">
      <c r="B104" t="s">
        <v>90</v>
      </c>
      <c r="C104" s="17">
        <v>0.20377288618709</v>
      </c>
      <c r="D104" s="17">
        <v>0.176728277632801</v>
      </c>
      <c r="E104" s="17">
        <v>0.23138796819665899</v>
      </c>
      <c r="F104" s="17"/>
      <c r="G104" s="17">
        <v>0.15959632134430099</v>
      </c>
      <c r="H104" s="17">
        <v>0.24708256448437099</v>
      </c>
      <c r="I104" s="17">
        <v>0.19483880650072899</v>
      </c>
      <c r="J104" s="17">
        <v>0.22005394533502001</v>
      </c>
      <c r="K104" s="17"/>
      <c r="L104" s="17">
        <v>0.20372488508501099</v>
      </c>
      <c r="M104" s="17">
        <v>0.18097147879231601</v>
      </c>
      <c r="N104" s="17">
        <v>0.19000349839571401</v>
      </c>
      <c r="O104" s="17">
        <v>0.243398820713536</v>
      </c>
      <c r="P104" s="17"/>
      <c r="Q104" s="17">
        <v>0.201111756284232</v>
      </c>
      <c r="R104" s="17">
        <v>0.12902153450265499</v>
      </c>
      <c r="S104" s="17">
        <v>0.20830700727115301</v>
      </c>
    </row>
    <row r="105" spans="2:19" x14ac:dyDescent="0.3">
      <c r="B105" t="s">
        <v>91</v>
      </c>
      <c r="C105" s="17">
        <v>8.5363677387390799E-2</v>
      </c>
      <c r="D105" s="17">
        <v>6.8605209099433406E-2</v>
      </c>
      <c r="E105" s="17">
        <v>9.9026825644026303E-2</v>
      </c>
      <c r="F105" s="17"/>
      <c r="G105" s="17">
        <v>7.0547076688824095E-2</v>
      </c>
      <c r="H105" s="17">
        <v>8.5179926008882301E-2</v>
      </c>
      <c r="I105" s="17">
        <v>8.9771941403751304E-2</v>
      </c>
      <c r="J105" s="17">
        <v>0.100786550174477</v>
      </c>
      <c r="K105" s="17"/>
      <c r="L105" s="17">
        <v>3.6008056417722901E-2</v>
      </c>
      <c r="M105" s="17">
        <v>5.3768145737906697E-2</v>
      </c>
      <c r="N105" s="17">
        <v>6.5106049602300098E-2</v>
      </c>
      <c r="O105" s="17">
        <v>0.19083753396499401</v>
      </c>
      <c r="P105" s="17"/>
      <c r="Q105" s="17">
        <v>7.4568404985546594E-2</v>
      </c>
      <c r="R105" s="17">
        <v>9.7763822841838696E-2</v>
      </c>
      <c r="S105" s="17">
        <v>7.9751259165042498E-2</v>
      </c>
    </row>
    <row r="106" spans="2:19" x14ac:dyDescent="0.3">
      <c r="B106" t="s">
        <v>92</v>
      </c>
      <c r="C106" s="17">
        <v>1.3506704239520301E-2</v>
      </c>
      <c r="D106" s="17">
        <v>1.3897978828873E-2</v>
      </c>
      <c r="E106" s="17">
        <v>1.23772464037132E-2</v>
      </c>
      <c r="F106" s="17"/>
      <c r="G106" s="17">
        <v>1.3802255212211701E-2</v>
      </c>
      <c r="H106" s="17">
        <v>1.1115530200989701E-2</v>
      </c>
      <c r="I106" s="17">
        <v>1.0703132377690701E-2</v>
      </c>
      <c r="J106" s="17">
        <v>1.86328689005778E-2</v>
      </c>
      <c r="K106" s="17"/>
      <c r="L106" s="17">
        <v>9.74546460528696E-3</v>
      </c>
      <c r="M106" s="17">
        <v>1.21060465748138E-2</v>
      </c>
      <c r="N106" s="17">
        <v>1.4570855741689599E-2</v>
      </c>
      <c r="O106" s="17">
        <v>1.7630008780926701E-2</v>
      </c>
      <c r="P106" s="17"/>
      <c r="Q106" s="17">
        <v>1.3680987685885999E-2</v>
      </c>
      <c r="R106" s="17">
        <v>7.1865643578893001E-3</v>
      </c>
      <c r="S106" s="17">
        <v>1.7137714236399999E-2</v>
      </c>
    </row>
    <row r="107" spans="2:19" x14ac:dyDescent="0.3">
      <c r="C107" s="17"/>
      <c r="D107" s="17"/>
      <c r="E107" s="17"/>
      <c r="F107" s="17"/>
      <c r="G107" s="17"/>
      <c r="H107" s="17"/>
      <c r="I107" s="17"/>
      <c r="J107" s="17"/>
      <c r="K107" s="17"/>
      <c r="L107" s="17"/>
      <c r="M107" s="17"/>
      <c r="N107" s="17"/>
      <c r="O107" s="17"/>
      <c r="P107" s="17"/>
      <c r="Q107" s="17"/>
      <c r="R107" s="17"/>
      <c r="S107" s="17"/>
    </row>
    <row r="108" spans="2:19" x14ac:dyDescent="0.3">
      <c r="B108" s="6" t="s">
        <v>96</v>
      </c>
      <c r="C108" s="17"/>
      <c r="D108" s="17"/>
      <c r="E108" s="17"/>
      <c r="F108" s="17"/>
      <c r="G108" s="17"/>
      <c r="H108" s="17"/>
      <c r="I108" s="17"/>
      <c r="J108" s="17"/>
      <c r="K108" s="17"/>
      <c r="L108" s="17"/>
      <c r="M108" s="17"/>
      <c r="N108" s="17"/>
      <c r="O108" s="17"/>
      <c r="P108" s="17"/>
      <c r="Q108" s="17"/>
      <c r="R108" s="17"/>
      <c r="S108" s="17"/>
    </row>
    <row r="109" spans="2:19" x14ac:dyDescent="0.3">
      <c r="B109" s="24" t="s">
        <v>50</v>
      </c>
      <c r="C109" s="17"/>
      <c r="D109" s="17"/>
      <c r="E109" s="17"/>
      <c r="F109" s="17"/>
      <c r="G109" s="17"/>
      <c r="H109" s="17"/>
      <c r="I109" s="17"/>
      <c r="J109" s="17"/>
      <c r="K109" s="17"/>
      <c r="L109" s="17"/>
      <c r="M109" s="17"/>
      <c r="N109" s="17"/>
      <c r="O109" s="17"/>
      <c r="P109" s="17"/>
      <c r="Q109" s="17"/>
      <c r="R109" s="17"/>
      <c r="S109" s="17"/>
    </row>
    <row r="110" spans="2:19" x14ac:dyDescent="0.3">
      <c r="B110" t="s">
        <v>59</v>
      </c>
      <c r="C110" s="17">
        <v>2.49242640700705E-2</v>
      </c>
      <c r="D110" s="17">
        <v>2.9073195016836199E-2</v>
      </c>
      <c r="E110" s="17">
        <v>2.09915194503059E-2</v>
      </c>
      <c r="F110" s="17"/>
      <c r="G110" s="17">
        <v>1.43437859743258E-2</v>
      </c>
      <c r="H110" s="17">
        <v>3.2308719801871701E-2</v>
      </c>
      <c r="I110" s="17">
        <v>3.1773917688825197E-2</v>
      </c>
      <c r="J110" s="17">
        <v>2.45970064889918E-2</v>
      </c>
      <c r="K110" s="17"/>
      <c r="L110" s="17">
        <v>3.3784981729970603E-2</v>
      </c>
      <c r="M110" s="17">
        <v>2.1552648724881399E-2</v>
      </c>
      <c r="N110" s="17">
        <v>2.3131445619693901E-2</v>
      </c>
      <c r="O110" s="17">
        <v>2.16523716473076E-2</v>
      </c>
      <c r="P110" s="17"/>
      <c r="Q110" s="17">
        <v>2.4801188462616801E-2</v>
      </c>
      <c r="R110" s="17">
        <v>2.8489612187036301E-2</v>
      </c>
      <c r="S110" s="17">
        <v>2.81879187887457E-2</v>
      </c>
    </row>
    <row r="111" spans="2:19" x14ac:dyDescent="0.3">
      <c r="B111" t="s">
        <v>89</v>
      </c>
      <c r="C111" s="17">
        <v>0.10337036815778</v>
      </c>
      <c r="D111" s="17">
        <v>9.8958563869156399E-2</v>
      </c>
      <c r="E111" s="17">
        <v>0.107008355761573</v>
      </c>
      <c r="F111" s="17"/>
      <c r="G111" s="17">
        <v>8.7057336648477604E-2</v>
      </c>
      <c r="H111" s="17">
        <v>8.8349858113677501E-2</v>
      </c>
      <c r="I111" s="17">
        <v>0.121258754819259</v>
      </c>
      <c r="J111" s="17">
        <v>0.12327575819690401</v>
      </c>
      <c r="K111" s="17"/>
      <c r="L111" s="17">
        <v>0.103328727357154</v>
      </c>
      <c r="M111" s="17">
        <v>9.50389668767537E-2</v>
      </c>
      <c r="N111" s="17">
        <v>8.2276310856366705E-2</v>
      </c>
      <c r="O111" s="17">
        <v>0.13527481710129499</v>
      </c>
      <c r="P111" s="17"/>
      <c r="Q111" s="17">
        <v>9.93510256948721E-2</v>
      </c>
      <c r="R111" s="17">
        <v>0.104552766139898</v>
      </c>
      <c r="S111" s="17">
        <v>9.7365167857984797E-2</v>
      </c>
    </row>
    <row r="112" spans="2:19" x14ac:dyDescent="0.3">
      <c r="B112" t="s">
        <v>57</v>
      </c>
      <c r="C112" s="17">
        <v>0.24841201196114299</v>
      </c>
      <c r="D112" s="17">
        <v>0.242377812091707</v>
      </c>
      <c r="E112" s="17">
        <v>0.25416332333545899</v>
      </c>
      <c r="F112" s="17"/>
      <c r="G112" s="17">
        <v>0.23356413467897799</v>
      </c>
      <c r="H112" s="17">
        <v>0.23717572328009401</v>
      </c>
      <c r="I112" s="17">
        <v>0.27497160106642199</v>
      </c>
      <c r="J112" s="17">
        <v>0.25516524488956299</v>
      </c>
      <c r="K112" s="17"/>
      <c r="L112" s="17">
        <v>0.24828928186785101</v>
      </c>
      <c r="M112" s="17">
        <v>0.278993427096978</v>
      </c>
      <c r="N112" s="17">
        <v>0.23338490889215899</v>
      </c>
      <c r="O112" s="17">
        <v>0.231738459682609</v>
      </c>
      <c r="P112" s="17"/>
      <c r="Q112" s="17">
        <v>0.26365613774773</v>
      </c>
      <c r="R112" s="17">
        <v>0.18800209779204199</v>
      </c>
      <c r="S112" s="17">
        <v>0.22218858862264901</v>
      </c>
    </row>
    <row r="113" spans="2:19" x14ac:dyDescent="0.3">
      <c r="B113" t="s">
        <v>90</v>
      </c>
      <c r="C113" s="17">
        <v>0.36068243864393801</v>
      </c>
      <c r="D113" s="17">
        <v>0.34781836451964798</v>
      </c>
      <c r="E113" s="17">
        <v>0.37413269973458202</v>
      </c>
      <c r="F113" s="17"/>
      <c r="G113" s="17">
        <v>0.39638218610568898</v>
      </c>
      <c r="H113" s="17">
        <v>0.36665717968334399</v>
      </c>
      <c r="I113" s="17">
        <v>0.309447622134082</v>
      </c>
      <c r="J113" s="17">
        <v>0.35528420864736798</v>
      </c>
      <c r="K113" s="17"/>
      <c r="L113" s="17">
        <v>0.39123396245826603</v>
      </c>
      <c r="M113" s="17">
        <v>0.34366257110259002</v>
      </c>
      <c r="N113" s="17">
        <v>0.36554273172303697</v>
      </c>
      <c r="O113" s="17">
        <v>0.34327361009360502</v>
      </c>
      <c r="P113" s="17"/>
      <c r="Q113" s="17">
        <v>0.35796343184874002</v>
      </c>
      <c r="R113" s="17">
        <v>0.347746052674693</v>
      </c>
      <c r="S113" s="17">
        <v>0.39498003225605299</v>
      </c>
    </row>
    <row r="114" spans="2:19" x14ac:dyDescent="0.3">
      <c r="B114" t="s">
        <v>91</v>
      </c>
      <c r="C114" s="17">
        <v>0.24942842793646799</v>
      </c>
      <c r="D114" s="17">
        <v>0.26457104079529897</v>
      </c>
      <c r="E114" s="17">
        <v>0.234424365405727</v>
      </c>
      <c r="F114" s="17"/>
      <c r="G114" s="17">
        <v>0.25960840991213702</v>
      </c>
      <c r="H114" s="17">
        <v>0.26266672098564198</v>
      </c>
      <c r="I114" s="17">
        <v>0.252564741889102</v>
      </c>
      <c r="J114" s="17">
        <v>0.219545967443909</v>
      </c>
      <c r="K114" s="17"/>
      <c r="L114" s="17">
        <v>0.21068415709013899</v>
      </c>
      <c r="M114" s="17">
        <v>0.25080736842328299</v>
      </c>
      <c r="N114" s="17">
        <v>0.28279006899412401</v>
      </c>
      <c r="O114" s="17">
        <v>0.25053951370622901</v>
      </c>
      <c r="P114" s="17"/>
      <c r="Q114" s="17">
        <v>0.24273883732564699</v>
      </c>
      <c r="R114" s="17">
        <v>0.31994678406930999</v>
      </c>
      <c r="S114" s="17">
        <v>0.244875569923062</v>
      </c>
    </row>
    <row r="115" spans="2:19" x14ac:dyDescent="0.3">
      <c r="B115" t="s">
        <v>92</v>
      </c>
      <c r="C115" s="17">
        <v>1.31824892306001E-2</v>
      </c>
      <c r="D115" s="17">
        <v>1.72010237073533E-2</v>
      </c>
      <c r="E115" s="17">
        <v>9.2797363123531505E-3</v>
      </c>
      <c r="F115" s="17"/>
      <c r="G115" s="17">
        <v>9.04414668039287E-3</v>
      </c>
      <c r="H115" s="17">
        <v>1.28417981353712E-2</v>
      </c>
      <c r="I115" s="17">
        <v>9.9833624023105E-3</v>
      </c>
      <c r="J115" s="17">
        <v>2.2131814333264801E-2</v>
      </c>
      <c r="K115" s="17"/>
      <c r="L115" s="17">
        <v>1.2678889496620001E-2</v>
      </c>
      <c r="M115" s="17">
        <v>9.9450177755135791E-3</v>
      </c>
      <c r="N115" s="17">
        <v>1.2874533914619899E-2</v>
      </c>
      <c r="O115" s="17">
        <v>1.75212277689538E-2</v>
      </c>
      <c r="P115" s="17"/>
      <c r="Q115" s="17">
        <v>1.14893789203945E-2</v>
      </c>
      <c r="R115" s="17">
        <v>1.12626871370203E-2</v>
      </c>
      <c r="S115" s="17">
        <v>1.2402722551505201E-2</v>
      </c>
    </row>
    <row r="116" spans="2:19" x14ac:dyDescent="0.3">
      <c r="C116" s="17"/>
      <c r="D116" s="17"/>
      <c r="E116" s="17"/>
      <c r="F116" s="17"/>
      <c r="G116" s="17"/>
      <c r="H116" s="17"/>
      <c r="I116" s="17"/>
      <c r="J116" s="17"/>
      <c r="K116" s="17"/>
      <c r="L116" s="17"/>
      <c r="M116" s="17"/>
      <c r="N116" s="17"/>
      <c r="O116" s="17"/>
      <c r="P116" s="17"/>
      <c r="Q116" s="17"/>
      <c r="R116" s="17"/>
      <c r="S116" s="17"/>
    </row>
    <row r="117" spans="2:19" x14ac:dyDescent="0.3">
      <c r="B117" s="6" t="s">
        <v>97</v>
      </c>
      <c r="C117" s="17"/>
      <c r="D117" s="17"/>
      <c r="E117" s="17"/>
      <c r="F117" s="17"/>
      <c r="G117" s="17"/>
      <c r="H117" s="17"/>
      <c r="I117" s="17"/>
      <c r="J117" s="17"/>
      <c r="K117" s="17"/>
      <c r="L117" s="17"/>
      <c r="M117" s="17"/>
      <c r="N117" s="17"/>
      <c r="O117" s="17"/>
      <c r="P117" s="17"/>
      <c r="Q117" s="17"/>
      <c r="R117" s="17"/>
      <c r="S117" s="17"/>
    </row>
    <row r="118" spans="2:19" x14ac:dyDescent="0.3">
      <c r="B118" s="24" t="s">
        <v>50</v>
      </c>
      <c r="C118" s="17"/>
      <c r="D118" s="17"/>
      <c r="E118" s="17"/>
      <c r="F118" s="17"/>
      <c r="G118" s="17"/>
      <c r="H118" s="17"/>
      <c r="I118" s="17"/>
      <c r="J118" s="17"/>
      <c r="K118" s="17"/>
      <c r="L118" s="17"/>
      <c r="M118" s="17"/>
      <c r="N118" s="17"/>
      <c r="O118" s="17"/>
      <c r="P118" s="17"/>
      <c r="Q118" s="17"/>
      <c r="R118" s="17"/>
      <c r="S118" s="17"/>
    </row>
    <row r="119" spans="2:19" x14ac:dyDescent="0.3">
      <c r="B119" t="s">
        <v>59</v>
      </c>
      <c r="C119" s="17">
        <v>2.4391559754233801E-2</v>
      </c>
      <c r="D119" s="17">
        <v>2.3477599125311801E-2</v>
      </c>
      <c r="E119" s="17">
        <v>2.55131589255524E-2</v>
      </c>
      <c r="F119" s="17"/>
      <c r="G119" s="17">
        <v>2.4410427356024899E-2</v>
      </c>
      <c r="H119" s="17">
        <v>2.1917088388119701E-2</v>
      </c>
      <c r="I119" s="17">
        <v>2.81710079541076E-2</v>
      </c>
      <c r="J119" s="17">
        <v>2.4167475105978699E-2</v>
      </c>
      <c r="K119" s="17"/>
      <c r="L119" s="17">
        <v>2.3007701669646299E-2</v>
      </c>
      <c r="M119" s="17">
        <v>2.2724462103521099E-2</v>
      </c>
      <c r="N119" s="17">
        <v>1.7194495815610899E-2</v>
      </c>
      <c r="O119" s="17">
        <v>3.5375303713702899E-2</v>
      </c>
      <c r="P119" s="17"/>
      <c r="Q119" s="17">
        <v>2.1616068472017198E-2</v>
      </c>
      <c r="R119" s="17">
        <v>5.0996851210101203E-2</v>
      </c>
      <c r="S119" s="17">
        <v>1.78979252077043E-2</v>
      </c>
    </row>
    <row r="120" spans="2:19" x14ac:dyDescent="0.3">
      <c r="B120" t="s">
        <v>89</v>
      </c>
      <c r="C120" s="17">
        <v>0.10954419939439</v>
      </c>
      <c r="D120" s="17">
        <v>9.5584389973613806E-2</v>
      </c>
      <c r="E120" s="17">
        <v>0.12442874716721</v>
      </c>
      <c r="F120" s="17"/>
      <c r="G120" s="17">
        <v>8.1339156790405001E-2</v>
      </c>
      <c r="H120" s="17">
        <v>0.10425460442489599</v>
      </c>
      <c r="I120" s="17">
        <v>0.11962868607652399</v>
      </c>
      <c r="J120" s="17">
        <v>0.14515698942753799</v>
      </c>
      <c r="K120" s="17"/>
      <c r="L120" s="17">
        <v>0.11805720851658601</v>
      </c>
      <c r="M120" s="17">
        <v>9.0519645185209899E-2</v>
      </c>
      <c r="N120" s="17">
        <v>9.6426760917580207E-2</v>
      </c>
      <c r="O120" s="17">
        <v>0.13581795086958701</v>
      </c>
      <c r="P120" s="17"/>
      <c r="Q120" s="17">
        <v>0.108183261958303</v>
      </c>
      <c r="R120" s="17">
        <v>9.0183544404401905E-2</v>
      </c>
      <c r="S120" s="17">
        <v>0.10053095108330901</v>
      </c>
    </row>
    <row r="121" spans="2:19" x14ac:dyDescent="0.3">
      <c r="B121" t="s">
        <v>57</v>
      </c>
      <c r="C121" s="17">
        <v>0.26314526701091501</v>
      </c>
      <c r="D121" s="17">
        <v>0.25132450882650798</v>
      </c>
      <c r="E121" s="17">
        <v>0.27272128945688101</v>
      </c>
      <c r="F121" s="17"/>
      <c r="G121" s="17">
        <v>0.22870415661854299</v>
      </c>
      <c r="H121" s="17">
        <v>0.26214817386966299</v>
      </c>
      <c r="I121" s="17">
        <v>0.29611977793240102</v>
      </c>
      <c r="J121" s="17">
        <v>0.27647902128781598</v>
      </c>
      <c r="K121" s="17"/>
      <c r="L121" s="17">
        <v>0.26886431290660401</v>
      </c>
      <c r="M121" s="17">
        <v>0.250303692810527</v>
      </c>
      <c r="N121" s="17">
        <v>0.27404132283609101</v>
      </c>
      <c r="O121" s="17">
        <v>0.25951109727312499</v>
      </c>
      <c r="P121" s="17"/>
      <c r="Q121" s="17">
        <v>0.26245792024230202</v>
      </c>
      <c r="R121" s="17">
        <v>0.20758705167736999</v>
      </c>
      <c r="S121" s="17">
        <v>0.27451701442598198</v>
      </c>
    </row>
    <row r="122" spans="2:19" x14ac:dyDescent="0.3">
      <c r="B122" t="s">
        <v>90</v>
      </c>
      <c r="C122" s="17">
        <v>0.379732443196726</v>
      </c>
      <c r="D122" s="17">
        <v>0.38232620131623501</v>
      </c>
      <c r="E122" s="17">
        <v>0.37749556711200999</v>
      </c>
      <c r="F122" s="17"/>
      <c r="G122" s="17">
        <v>0.39096448354779001</v>
      </c>
      <c r="H122" s="17">
        <v>0.39255216221787598</v>
      </c>
      <c r="I122" s="17">
        <v>0.375718027487003</v>
      </c>
      <c r="J122" s="17">
        <v>0.35610122751505102</v>
      </c>
      <c r="K122" s="17"/>
      <c r="L122" s="17">
        <v>0.36308180790105399</v>
      </c>
      <c r="M122" s="17">
        <v>0.39241265471765402</v>
      </c>
      <c r="N122" s="17">
        <v>0.37874302036337998</v>
      </c>
      <c r="O122" s="17">
        <v>0.38374054005872599</v>
      </c>
      <c r="P122" s="17"/>
      <c r="Q122" s="17">
        <v>0.39168705439262302</v>
      </c>
      <c r="R122" s="17">
        <v>0.30839689581796798</v>
      </c>
      <c r="S122" s="17">
        <v>0.36650773805428599</v>
      </c>
    </row>
    <row r="123" spans="2:19" x14ac:dyDescent="0.3">
      <c r="B123" t="s">
        <v>91</v>
      </c>
      <c r="C123" s="17">
        <v>0.20468685117181301</v>
      </c>
      <c r="D123" s="17">
        <v>0.22819510106470001</v>
      </c>
      <c r="E123" s="17">
        <v>0.18177558038288699</v>
      </c>
      <c r="F123" s="17"/>
      <c r="G123" s="17">
        <v>0.26582166524664103</v>
      </c>
      <c r="H123" s="17">
        <v>0.19482535617732999</v>
      </c>
      <c r="I123" s="17">
        <v>0.16542145901288799</v>
      </c>
      <c r="J123" s="17">
        <v>0.17206937957131299</v>
      </c>
      <c r="K123" s="17"/>
      <c r="L123" s="17">
        <v>0.19981977748348001</v>
      </c>
      <c r="M123" s="17">
        <v>0.229046861594357</v>
      </c>
      <c r="N123" s="17">
        <v>0.22199341627368599</v>
      </c>
      <c r="O123" s="17">
        <v>0.164458326216534</v>
      </c>
      <c r="P123" s="17"/>
      <c r="Q123" s="17">
        <v>0.19751986134628099</v>
      </c>
      <c r="R123" s="17">
        <v>0.32140565787799202</v>
      </c>
      <c r="S123" s="17">
        <v>0.240546371228719</v>
      </c>
    </row>
    <row r="124" spans="2:19" x14ac:dyDescent="0.3">
      <c r="B124" t="s">
        <v>92</v>
      </c>
      <c r="C124" s="17">
        <v>1.84996794719226E-2</v>
      </c>
      <c r="D124" s="17">
        <v>1.9092199693632399E-2</v>
      </c>
      <c r="E124" s="17">
        <v>1.8065656955458701E-2</v>
      </c>
      <c r="F124" s="17"/>
      <c r="G124" s="17">
        <v>8.7601104405966908E-3</v>
      </c>
      <c r="H124" s="17">
        <v>2.4302614922114399E-2</v>
      </c>
      <c r="I124" s="17">
        <v>1.49410415370773E-2</v>
      </c>
      <c r="J124" s="17">
        <v>2.6025907092303999E-2</v>
      </c>
      <c r="K124" s="17"/>
      <c r="L124" s="17">
        <v>2.7169191522630701E-2</v>
      </c>
      <c r="M124" s="17">
        <v>1.49926835887313E-2</v>
      </c>
      <c r="N124" s="17">
        <v>1.16009837936513E-2</v>
      </c>
      <c r="O124" s="17">
        <v>2.1096781868325198E-2</v>
      </c>
      <c r="P124" s="17"/>
      <c r="Q124" s="17">
        <v>1.8535833588473601E-2</v>
      </c>
      <c r="R124" s="17">
        <v>2.1429999012167002E-2</v>
      </c>
      <c r="S124" s="17">
        <v>0</v>
      </c>
    </row>
    <row r="125" spans="2:19" x14ac:dyDescent="0.3">
      <c r="C125" s="17"/>
      <c r="D125" s="17"/>
      <c r="E125" s="17"/>
      <c r="F125" s="17"/>
      <c r="G125" s="17"/>
      <c r="H125" s="17"/>
      <c r="I125" s="17"/>
      <c r="J125" s="17"/>
      <c r="K125" s="17"/>
      <c r="L125" s="17"/>
      <c r="M125" s="17"/>
      <c r="N125" s="17"/>
      <c r="O125" s="17"/>
      <c r="P125" s="17"/>
      <c r="Q125" s="17"/>
      <c r="R125" s="17"/>
      <c r="S125" s="17"/>
    </row>
    <row r="126" spans="2:19" x14ac:dyDescent="0.3">
      <c r="B126" s="6" t="s">
        <v>98</v>
      </c>
      <c r="C126" s="17"/>
      <c r="D126" s="17"/>
      <c r="E126" s="17"/>
      <c r="F126" s="17"/>
      <c r="G126" s="17"/>
      <c r="H126" s="17"/>
      <c r="I126" s="17"/>
      <c r="J126" s="17"/>
      <c r="K126" s="17"/>
      <c r="L126" s="17"/>
      <c r="M126" s="17"/>
      <c r="N126" s="17"/>
      <c r="O126" s="17"/>
      <c r="P126" s="17"/>
      <c r="Q126" s="17"/>
      <c r="R126" s="17"/>
      <c r="S126" s="17"/>
    </row>
    <row r="127" spans="2:19" x14ac:dyDescent="0.3">
      <c r="B127" s="24" t="s">
        <v>50</v>
      </c>
      <c r="C127" s="17"/>
      <c r="D127" s="17"/>
      <c r="E127" s="17"/>
      <c r="F127" s="17"/>
      <c r="G127" s="17"/>
      <c r="H127" s="17"/>
      <c r="I127" s="17"/>
      <c r="J127" s="17"/>
      <c r="K127" s="17"/>
      <c r="L127" s="17"/>
      <c r="M127" s="17"/>
      <c r="N127" s="17"/>
      <c r="O127" s="17"/>
      <c r="P127" s="17"/>
      <c r="Q127" s="17"/>
      <c r="R127" s="17"/>
      <c r="S127" s="17"/>
    </row>
    <row r="128" spans="2:19" x14ac:dyDescent="0.3">
      <c r="B128" t="s">
        <v>59</v>
      </c>
      <c r="C128" s="17">
        <v>0.129877219271615</v>
      </c>
      <c r="D128" s="17">
        <v>0.14202840863006599</v>
      </c>
      <c r="E128" s="17">
        <v>0.118086358634033</v>
      </c>
      <c r="F128" s="17"/>
      <c r="G128" s="17">
        <v>0.149548315410478</v>
      </c>
      <c r="H128" s="17">
        <v>0.12198356382301399</v>
      </c>
      <c r="I128" s="17">
        <v>0.12352033040818899</v>
      </c>
      <c r="J128" s="17">
        <v>0.11737670961028999</v>
      </c>
      <c r="K128" s="17"/>
      <c r="L128" s="17">
        <v>0.140839883479878</v>
      </c>
      <c r="M128" s="17">
        <v>0.14517871288791201</v>
      </c>
      <c r="N128" s="17">
        <v>0.14253923110008099</v>
      </c>
      <c r="O128" s="17">
        <v>8.8647887806024006E-2</v>
      </c>
      <c r="P128" s="17"/>
      <c r="Q128" s="17">
        <v>0.11801595980101801</v>
      </c>
      <c r="R128" s="17">
        <v>0.251934842801529</v>
      </c>
      <c r="S128" s="17">
        <v>0.15707282154621499</v>
      </c>
    </row>
    <row r="129" spans="2:19" x14ac:dyDescent="0.3">
      <c r="B129" t="s">
        <v>89</v>
      </c>
      <c r="C129" s="17">
        <v>0.29333303639035901</v>
      </c>
      <c r="D129" s="17">
        <v>0.303897149301327</v>
      </c>
      <c r="E129" s="17">
        <v>0.28464929305444198</v>
      </c>
      <c r="F129" s="17"/>
      <c r="G129" s="17">
        <v>0.30215295269187797</v>
      </c>
      <c r="H129" s="17">
        <v>0.30828255944388999</v>
      </c>
      <c r="I129" s="17">
        <v>0.26530773519450801</v>
      </c>
      <c r="J129" s="17">
        <v>0.29595843459342702</v>
      </c>
      <c r="K129" s="17"/>
      <c r="L129" s="17">
        <v>0.321486949215184</v>
      </c>
      <c r="M129" s="17">
        <v>0.30681723491679302</v>
      </c>
      <c r="N129" s="17">
        <v>0.29211386342734402</v>
      </c>
      <c r="O129" s="17">
        <v>0.25191592069191299</v>
      </c>
      <c r="P129" s="17"/>
      <c r="Q129" s="17">
        <v>0.308913741065801</v>
      </c>
      <c r="R129" s="17">
        <v>0.191136322751503</v>
      </c>
      <c r="S129" s="17">
        <v>0.31223811489937903</v>
      </c>
    </row>
    <row r="130" spans="2:19" x14ac:dyDescent="0.3">
      <c r="B130" t="s">
        <v>57</v>
      </c>
      <c r="C130" s="17">
        <v>0.27023319676237401</v>
      </c>
      <c r="D130" s="17">
        <v>0.25250286485331702</v>
      </c>
      <c r="E130" s="17">
        <v>0.28545381222816901</v>
      </c>
      <c r="F130" s="17"/>
      <c r="G130" s="17">
        <v>0.27187106644015102</v>
      </c>
      <c r="H130" s="17">
        <v>0.25531649243201798</v>
      </c>
      <c r="I130" s="17">
        <v>0.30240627344876803</v>
      </c>
      <c r="J130" s="17">
        <v>0.25306434468233802</v>
      </c>
      <c r="K130" s="17"/>
      <c r="L130" s="17">
        <v>0.25150585421435001</v>
      </c>
      <c r="M130" s="17">
        <v>0.24330452924585699</v>
      </c>
      <c r="N130" s="17">
        <v>0.30618802999024602</v>
      </c>
      <c r="O130" s="17">
        <v>0.27913444725870701</v>
      </c>
      <c r="P130" s="17"/>
      <c r="Q130" s="17">
        <v>0.27478006382827602</v>
      </c>
      <c r="R130" s="17">
        <v>0.20841325936746799</v>
      </c>
      <c r="S130" s="17">
        <v>0.262884755506059</v>
      </c>
    </row>
    <row r="131" spans="2:19" x14ac:dyDescent="0.3">
      <c r="B131" t="s">
        <v>90</v>
      </c>
      <c r="C131" s="17">
        <v>0.21917541697206799</v>
      </c>
      <c r="D131" s="17">
        <v>0.22292897992736499</v>
      </c>
      <c r="E131" s="17">
        <v>0.214951335187337</v>
      </c>
      <c r="F131" s="17"/>
      <c r="G131" s="17">
        <v>0.20375570309087601</v>
      </c>
      <c r="H131" s="17">
        <v>0.237388288983959</v>
      </c>
      <c r="I131" s="17">
        <v>0.22953983619887799</v>
      </c>
      <c r="J131" s="17">
        <v>0.207847726997269</v>
      </c>
      <c r="K131" s="17"/>
      <c r="L131" s="17">
        <v>0.21339365703012</v>
      </c>
      <c r="M131" s="17">
        <v>0.22370000101829701</v>
      </c>
      <c r="N131" s="17">
        <v>0.201359355147781</v>
      </c>
      <c r="O131" s="17">
        <v>0.239364300152384</v>
      </c>
      <c r="P131" s="17"/>
      <c r="Q131" s="17">
        <v>0.213734309562398</v>
      </c>
      <c r="R131" s="17">
        <v>0.20435258186262401</v>
      </c>
      <c r="S131" s="17">
        <v>0.227880684205475</v>
      </c>
    </row>
    <row r="132" spans="2:19" x14ac:dyDescent="0.3">
      <c r="B132" t="s">
        <v>91</v>
      </c>
      <c r="C132" s="17">
        <v>6.7103428190730494E-2</v>
      </c>
      <c r="D132" s="17">
        <v>5.6029965117172599E-2</v>
      </c>
      <c r="E132" s="17">
        <v>7.8741366452308698E-2</v>
      </c>
      <c r="F132" s="17"/>
      <c r="G132" s="17">
        <v>6.05629732878568E-2</v>
      </c>
      <c r="H132" s="17">
        <v>5.55655193149312E-2</v>
      </c>
      <c r="I132" s="17">
        <v>6.3571735872201496E-2</v>
      </c>
      <c r="J132" s="17">
        <v>9.1560144353307699E-2</v>
      </c>
      <c r="K132" s="17"/>
      <c r="L132" s="17">
        <v>4.9224355734415498E-2</v>
      </c>
      <c r="M132" s="17">
        <v>6.3634014340005499E-2</v>
      </c>
      <c r="N132" s="17">
        <v>4.3263217247364497E-2</v>
      </c>
      <c r="O132" s="17">
        <v>0.114561776064313</v>
      </c>
      <c r="P132" s="17"/>
      <c r="Q132" s="17">
        <v>6.2834503449766793E-2</v>
      </c>
      <c r="R132" s="17">
        <v>0.112412733326203</v>
      </c>
      <c r="S132" s="17">
        <v>3.9923623842871403E-2</v>
      </c>
    </row>
    <row r="133" spans="2:19" x14ac:dyDescent="0.3">
      <c r="B133" t="s">
        <v>92</v>
      </c>
      <c r="C133" s="17">
        <v>2.0277702412852799E-2</v>
      </c>
      <c r="D133" s="17">
        <v>2.2612632170751299E-2</v>
      </c>
      <c r="E133" s="17">
        <v>1.8117834443710901E-2</v>
      </c>
      <c r="F133" s="17"/>
      <c r="G133" s="17">
        <v>1.21089890787599E-2</v>
      </c>
      <c r="H133" s="17">
        <v>2.14635760021877E-2</v>
      </c>
      <c r="I133" s="17">
        <v>1.5654088877455199E-2</v>
      </c>
      <c r="J133" s="17">
        <v>3.4192639763368497E-2</v>
      </c>
      <c r="K133" s="17"/>
      <c r="L133" s="17">
        <v>2.35493003260525E-2</v>
      </c>
      <c r="M133" s="17">
        <v>1.7365507591136E-2</v>
      </c>
      <c r="N133" s="17">
        <v>1.4536303087183299E-2</v>
      </c>
      <c r="O133" s="17">
        <v>2.63756680266591E-2</v>
      </c>
      <c r="P133" s="17"/>
      <c r="Q133" s="17">
        <v>2.1721422292739202E-2</v>
      </c>
      <c r="R133" s="17">
        <v>3.1750259890672698E-2</v>
      </c>
      <c r="S133" s="17">
        <v>0</v>
      </c>
    </row>
    <row r="134" spans="2:19" x14ac:dyDescent="0.3">
      <c r="C134" s="17"/>
      <c r="D134" s="17"/>
      <c r="E134" s="17"/>
      <c r="F134" s="17"/>
      <c r="G134" s="17"/>
      <c r="H134" s="17"/>
      <c r="I134" s="17"/>
      <c r="J134" s="17"/>
      <c r="K134" s="17"/>
      <c r="L134" s="17"/>
      <c r="M134" s="17"/>
      <c r="N134" s="17"/>
      <c r="O134" s="17"/>
      <c r="P134" s="17"/>
      <c r="Q134" s="17"/>
      <c r="R134" s="17"/>
      <c r="S134" s="17"/>
    </row>
    <row r="135" spans="2:19" x14ac:dyDescent="0.3">
      <c r="B135" s="6" t="s">
        <v>99</v>
      </c>
      <c r="C135" s="17"/>
      <c r="D135" s="17"/>
      <c r="E135" s="17"/>
      <c r="F135" s="17"/>
      <c r="G135" s="17"/>
      <c r="H135" s="17"/>
      <c r="I135" s="17"/>
      <c r="J135" s="17"/>
      <c r="K135" s="17"/>
      <c r="L135" s="17"/>
      <c r="M135" s="17"/>
      <c r="N135" s="17"/>
      <c r="O135" s="17"/>
      <c r="P135" s="17"/>
      <c r="Q135" s="17"/>
      <c r="R135" s="17"/>
      <c r="S135" s="17"/>
    </row>
    <row r="136" spans="2:19" x14ac:dyDescent="0.3">
      <c r="B136" s="24" t="s">
        <v>50</v>
      </c>
      <c r="C136" s="17"/>
      <c r="D136" s="17"/>
      <c r="E136" s="17"/>
      <c r="F136" s="17"/>
      <c r="G136" s="17"/>
      <c r="H136" s="17"/>
      <c r="I136" s="17"/>
      <c r="J136" s="17"/>
      <c r="K136" s="17"/>
      <c r="L136" s="17"/>
      <c r="M136" s="17"/>
      <c r="N136" s="17"/>
      <c r="O136" s="17"/>
      <c r="P136" s="17"/>
      <c r="Q136" s="17"/>
      <c r="R136" s="17"/>
      <c r="S136" s="17"/>
    </row>
    <row r="137" spans="2:19" x14ac:dyDescent="0.3">
      <c r="B137" t="s">
        <v>59</v>
      </c>
      <c r="C137" s="17">
        <v>0.10603172125143</v>
      </c>
      <c r="D137" s="17">
        <v>0.117205571414287</v>
      </c>
      <c r="E137" s="17">
        <v>9.5013732670738801E-2</v>
      </c>
      <c r="F137" s="17"/>
      <c r="G137" s="17">
        <v>0.118096310681139</v>
      </c>
      <c r="H137" s="17">
        <v>0.110060938552886</v>
      </c>
      <c r="I137" s="17">
        <v>8.9313094455798006E-2</v>
      </c>
      <c r="J137" s="17">
        <v>0.100920592205307</v>
      </c>
      <c r="K137" s="17"/>
      <c r="L137" s="17">
        <v>0.11360130793256799</v>
      </c>
      <c r="M137" s="17">
        <v>0.109212594180679</v>
      </c>
      <c r="N137" s="17">
        <v>0.117779802988735</v>
      </c>
      <c r="O137" s="17">
        <v>8.2294740193809293E-2</v>
      </c>
      <c r="P137" s="17"/>
      <c r="Q137" s="17">
        <v>9.3920629505039099E-2</v>
      </c>
      <c r="R137" s="17">
        <v>0.240229778426678</v>
      </c>
      <c r="S137" s="17">
        <v>0.11898491117281999</v>
      </c>
    </row>
    <row r="138" spans="2:19" x14ac:dyDescent="0.3">
      <c r="B138" t="s">
        <v>89</v>
      </c>
      <c r="C138" s="17">
        <v>0.226207977553912</v>
      </c>
      <c r="D138" s="17">
        <v>0.239168200107471</v>
      </c>
      <c r="E138" s="17">
        <v>0.21433645428286399</v>
      </c>
      <c r="F138" s="17"/>
      <c r="G138" s="17">
        <v>0.28145356316711401</v>
      </c>
      <c r="H138" s="17">
        <v>0.22350245732215501</v>
      </c>
      <c r="I138" s="17">
        <v>0.21682895558523399</v>
      </c>
      <c r="J138" s="17">
        <v>0.16994380964025199</v>
      </c>
      <c r="K138" s="17"/>
      <c r="L138" s="17">
        <v>0.288227216207666</v>
      </c>
      <c r="M138" s="17">
        <v>0.21142496258870899</v>
      </c>
      <c r="N138" s="17">
        <v>0.21842265700532101</v>
      </c>
      <c r="O138" s="17">
        <v>0.18861155802065799</v>
      </c>
      <c r="P138" s="17"/>
      <c r="Q138" s="17">
        <v>0.22772691653728699</v>
      </c>
      <c r="R138" s="17">
        <v>0.255159572946559</v>
      </c>
      <c r="S138" s="17">
        <v>0.27381034292615503</v>
      </c>
    </row>
    <row r="139" spans="2:19" x14ac:dyDescent="0.3">
      <c r="B139" t="s">
        <v>57</v>
      </c>
      <c r="C139" s="17">
        <v>0.254880531081071</v>
      </c>
      <c r="D139" s="17">
        <v>0.24301062018942299</v>
      </c>
      <c r="E139" s="17">
        <v>0.26891833756495898</v>
      </c>
      <c r="F139" s="17"/>
      <c r="G139" s="17">
        <v>0.239296006621315</v>
      </c>
      <c r="H139" s="17">
        <v>0.25468727281626202</v>
      </c>
      <c r="I139" s="17">
        <v>0.24569330600210701</v>
      </c>
      <c r="J139" s="17">
        <v>0.27771734566633599</v>
      </c>
      <c r="K139" s="17"/>
      <c r="L139" s="17">
        <v>0.25071143676990798</v>
      </c>
      <c r="M139" s="17">
        <v>0.26068810211917898</v>
      </c>
      <c r="N139" s="17">
        <v>0.25647701965453801</v>
      </c>
      <c r="O139" s="17">
        <v>0.25103885792479802</v>
      </c>
      <c r="P139" s="17"/>
      <c r="Q139" s="17">
        <v>0.26556546535118197</v>
      </c>
      <c r="R139" s="17">
        <v>0.172384434891213</v>
      </c>
      <c r="S139" s="17">
        <v>0.22697481222424101</v>
      </c>
    </row>
    <row r="140" spans="2:19" x14ac:dyDescent="0.3">
      <c r="B140" t="s">
        <v>90</v>
      </c>
      <c r="C140" s="17">
        <v>0.24912937469372201</v>
      </c>
      <c r="D140" s="17">
        <v>0.24242446461675701</v>
      </c>
      <c r="E140" s="17">
        <v>0.25342754714675397</v>
      </c>
      <c r="F140" s="17"/>
      <c r="G140" s="17">
        <v>0.21738169489846401</v>
      </c>
      <c r="H140" s="17">
        <v>0.26096036193948802</v>
      </c>
      <c r="I140" s="17">
        <v>0.25340495202014401</v>
      </c>
      <c r="J140" s="17">
        <v>0.273943552014006</v>
      </c>
      <c r="K140" s="17"/>
      <c r="L140" s="17">
        <v>0.2119878417105</v>
      </c>
      <c r="M140" s="17">
        <v>0.26225521390200501</v>
      </c>
      <c r="N140" s="17">
        <v>0.26097197770477398</v>
      </c>
      <c r="O140" s="17">
        <v>0.25924503470388599</v>
      </c>
      <c r="P140" s="17"/>
      <c r="Q140" s="17">
        <v>0.25500213459057403</v>
      </c>
      <c r="R140" s="17">
        <v>0.16824773789740999</v>
      </c>
      <c r="S140" s="17">
        <v>0.26419935117816701</v>
      </c>
    </row>
    <row r="141" spans="2:19" x14ac:dyDescent="0.3">
      <c r="B141" t="s">
        <v>91</v>
      </c>
      <c r="C141" s="17">
        <v>0.137286104501155</v>
      </c>
      <c r="D141" s="17">
        <v>0.13021155961181699</v>
      </c>
      <c r="E141" s="17">
        <v>0.14312766816584399</v>
      </c>
      <c r="F141" s="17"/>
      <c r="G141" s="17">
        <v>0.12494363055563699</v>
      </c>
      <c r="H141" s="17">
        <v>0.12556924391361499</v>
      </c>
      <c r="I141" s="17">
        <v>0.16482365283947101</v>
      </c>
      <c r="J141" s="17">
        <v>0.142317529448028</v>
      </c>
      <c r="K141" s="17"/>
      <c r="L141" s="17">
        <v>9.3184219277240396E-2</v>
      </c>
      <c r="M141" s="17">
        <v>0.13069485305745099</v>
      </c>
      <c r="N141" s="17">
        <v>0.12710206391272899</v>
      </c>
      <c r="O141" s="17">
        <v>0.19954953614384299</v>
      </c>
      <c r="P141" s="17"/>
      <c r="Q141" s="17">
        <v>0.12976115818266601</v>
      </c>
      <c r="R141" s="17">
        <v>0.138025219402202</v>
      </c>
      <c r="S141" s="17">
        <v>0.106832208281662</v>
      </c>
    </row>
    <row r="142" spans="2:19" x14ac:dyDescent="0.3">
      <c r="B142" t="s">
        <v>92</v>
      </c>
      <c r="C142" s="17">
        <v>2.6464290918710099E-2</v>
      </c>
      <c r="D142" s="17">
        <v>2.7979584060243801E-2</v>
      </c>
      <c r="E142" s="17">
        <v>2.517626016884E-2</v>
      </c>
      <c r="F142" s="17"/>
      <c r="G142" s="17">
        <v>1.88287940763305E-2</v>
      </c>
      <c r="H142" s="17">
        <v>2.5219725455593599E-2</v>
      </c>
      <c r="I142" s="17">
        <v>2.9936039097245501E-2</v>
      </c>
      <c r="J142" s="17">
        <v>3.5157171026070203E-2</v>
      </c>
      <c r="K142" s="17"/>
      <c r="L142" s="17">
        <v>4.2287978102117499E-2</v>
      </c>
      <c r="M142" s="17">
        <v>2.57242741519767E-2</v>
      </c>
      <c r="N142" s="17">
        <v>1.9246478733903099E-2</v>
      </c>
      <c r="O142" s="17">
        <v>1.9260273013005501E-2</v>
      </c>
      <c r="P142" s="17"/>
      <c r="Q142" s="17">
        <v>2.80236958332515E-2</v>
      </c>
      <c r="R142" s="17">
        <v>2.5953256435939698E-2</v>
      </c>
      <c r="S142" s="17">
        <v>9.1983742169549493E-3</v>
      </c>
    </row>
    <row r="143" spans="2:19" x14ac:dyDescent="0.3">
      <c r="C143" s="17"/>
      <c r="D143" s="17"/>
      <c r="E143" s="17"/>
      <c r="F143" s="17"/>
      <c r="G143" s="17"/>
      <c r="H143" s="17"/>
      <c r="I143" s="17"/>
      <c r="J143" s="17"/>
      <c r="K143" s="17"/>
      <c r="L143" s="17"/>
      <c r="M143" s="17"/>
      <c r="N143" s="17"/>
      <c r="O143" s="17"/>
      <c r="P143" s="17"/>
      <c r="Q143" s="17"/>
      <c r="R143" s="17"/>
      <c r="S143" s="17"/>
    </row>
    <row r="144" spans="2:19" x14ac:dyDescent="0.3">
      <c r="B144" s="6" t="s">
        <v>100</v>
      </c>
      <c r="C144" s="17"/>
      <c r="D144" s="17"/>
      <c r="E144" s="17"/>
      <c r="F144" s="17"/>
      <c r="G144" s="17"/>
      <c r="H144" s="17"/>
      <c r="I144" s="17"/>
      <c r="J144" s="17"/>
      <c r="K144" s="17"/>
      <c r="L144" s="17"/>
      <c r="M144" s="17"/>
      <c r="N144" s="17"/>
      <c r="O144" s="17"/>
      <c r="P144" s="17"/>
      <c r="Q144" s="17"/>
      <c r="R144" s="17"/>
      <c r="S144" s="17"/>
    </row>
    <row r="145" spans="2:19" x14ac:dyDescent="0.3">
      <c r="B145" s="24" t="s">
        <v>50</v>
      </c>
      <c r="C145" s="17"/>
      <c r="D145" s="17"/>
      <c r="E145" s="17"/>
      <c r="F145" s="17"/>
      <c r="G145" s="17"/>
      <c r="H145" s="17"/>
      <c r="I145" s="17"/>
      <c r="J145" s="17"/>
      <c r="K145" s="17"/>
      <c r="L145" s="17"/>
      <c r="M145" s="17"/>
      <c r="N145" s="17"/>
      <c r="O145" s="17"/>
      <c r="P145" s="17"/>
      <c r="Q145" s="17"/>
      <c r="R145" s="17"/>
      <c r="S145" s="17"/>
    </row>
    <row r="146" spans="2:19" x14ac:dyDescent="0.3">
      <c r="B146" t="s">
        <v>59</v>
      </c>
      <c r="C146" s="17">
        <v>0.11622155129240599</v>
      </c>
      <c r="D146" s="17">
        <v>0.14072047776330099</v>
      </c>
      <c r="E146" s="17">
        <v>9.2734767148813096E-2</v>
      </c>
      <c r="F146" s="17"/>
      <c r="G146" s="17">
        <v>0.13587025484099799</v>
      </c>
      <c r="H146" s="17">
        <v>0.106004653811942</v>
      </c>
      <c r="I146" s="17">
        <v>0.121744671059343</v>
      </c>
      <c r="J146" s="17">
        <v>9.9249172812801795E-2</v>
      </c>
      <c r="K146" s="17"/>
      <c r="L146" s="17">
        <v>0.12341647568497</v>
      </c>
      <c r="M146" s="17">
        <v>0.13704450052032499</v>
      </c>
      <c r="N146" s="17">
        <v>0.124529408395219</v>
      </c>
      <c r="O146" s="17">
        <v>7.7505173497625104E-2</v>
      </c>
      <c r="P146" s="17"/>
      <c r="Q146" s="17">
        <v>0.113438884171155</v>
      </c>
      <c r="R146" s="17">
        <v>0.19788755334922201</v>
      </c>
      <c r="S146" s="17">
        <v>0.121066391678296</v>
      </c>
    </row>
    <row r="147" spans="2:19" x14ac:dyDescent="0.3">
      <c r="B147" t="s">
        <v>89</v>
      </c>
      <c r="C147" s="17">
        <v>0.25612353601646398</v>
      </c>
      <c r="D147" s="17">
        <v>0.286436488693883</v>
      </c>
      <c r="E147" s="17">
        <v>0.22726368566069599</v>
      </c>
      <c r="F147" s="17"/>
      <c r="G147" s="17">
        <v>0.28270562063562599</v>
      </c>
      <c r="H147" s="17">
        <v>0.223189952613534</v>
      </c>
      <c r="I147" s="17">
        <v>0.25405325821121799</v>
      </c>
      <c r="J147" s="17">
        <v>0.25973386167953799</v>
      </c>
      <c r="K147" s="17"/>
      <c r="L147" s="17">
        <v>0.261206697953489</v>
      </c>
      <c r="M147" s="17">
        <v>0.26248795748785703</v>
      </c>
      <c r="N147" s="17">
        <v>0.28024597935270301</v>
      </c>
      <c r="O147" s="17">
        <v>0.218024221639736</v>
      </c>
      <c r="P147" s="17"/>
      <c r="Q147" s="17">
        <v>0.26458562904566302</v>
      </c>
      <c r="R147" s="17">
        <v>0.237176764720676</v>
      </c>
      <c r="S147" s="17">
        <v>0.23738429722844501</v>
      </c>
    </row>
    <row r="148" spans="2:19" x14ac:dyDescent="0.3">
      <c r="B148" t="s">
        <v>57</v>
      </c>
      <c r="C148" s="17">
        <v>0.277181914086431</v>
      </c>
      <c r="D148" s="17">
        <v>0.26440746959479799</v>
      </c>
      <c r="E148" s="17">
        <v>0.29168033405189198</v>
      </c>
      <c r="F148" s="17"/>
      <c r="G148" s="17">
        <v>0.28266495016922499</v>
      </c>
      <c r="H148" s="17">
        <v>0.29538040303943502</v>
      </c>
      <c r="I148" s="17">
        <v>0.27522630017309302</v>
      </c>
      <c r="J148" s="17">
        <v>0.25060270636756998</v>
      </c>
      <c r="K148" s="17"/>
      <c r="L148" s="17">
        <v>0.31098612087583799</v>
      </c>
      <c r="M148" s="17">
        <v>0.25999129083255201</v>
      </c>
      <c r="N148" s="17">
        <v>0.28199089466140798</v>
      </c>
      <c r="O148" s="17">
        <v>0.25676067370403599</v>
      </c>
      <c r="P148" s="17"/>
      <c r="Q148" s="17">
        <v>0.28017279410656099</v>
      </c>
      <c r="R148" s="17">
        <v>0.210406400404825</v>
      </c>
      <c r="S148" s="17">
        <v>0.34339514050004699</v>
      </c>
    </row>
    <row r="149" spans="2:19" x14ac:dyDescent="0.3">
      <c r="B149" t="s">
        <v>90</v>
      </c>
      <c r="C149" s="17">
        <v>0.228285572164767</v>
      </c>
      <c r="D149" s="17">
        <v>0.21001216858045599</v>
      </c>
      <c r="E149" s="17">
        <v>0.244124935257301</v>
      </c>
      <c r="F149" s="17"/>
      <c r="G149" s="17">
        <v>0.20702149659431299</v>
      </c>
      <c r="H149" s="17">
        <v>0.25795034848877801</v>
      </c>
      <c r="I149" s="17">
        <v>0.22500342088998501</v>
      </c>
      <c r="J149" s="17">
        <v>0.222527742033373</v>
      </c>
      <c r="K149" s="17"/>
      <c r="L149" s="17">
        <v>0.212490546692085</v>
      </c>
      <c r="M149" s="17">
        <v>0.246975131915426</v>
      </c>
      <c r="N149" s="17">
        <v>0.205044782911671</v>
      </c>
      <c r="O149" s="17">
        <v>0.249044233782379</v>
      </c>
      <c r="P149" s="17"/>
      <c r="Q149" s="17">
        <v>0.22649904178774799</v>
      </c>
      <c r="R149" s="17">
        <v>0.23865978984825201</v>
      </c>
      <c r="S149" s="17">
        <v>0.20348004009660101</v>
      </c>
    </row>
    <row r="150" spans="2:19" x14ac:dyDescent="0.3">
      <c r="B150" t="s">
        <v>91</v>
      </c>
      <c r="C150" s="17">
        <v>0.10803227219022001</v>
      </c>
      <c r="D150" s="17">
        <v>8.4957856388374706E-2</v>
      </c>
      <c r="E150" s="17">
        <v>0.12923113518738499</v>
      </c>
      <c r="F150" s="17"/>
      <c r="G150" s="17">
        <v>8.6165049960953505E-2</v>
      </c>
      <c r="H150" s="17">
        <v>9.6809871763703398E-2</v>
      </c>
      <c r="I150" s="17">
        <v>0.116864954384741</v>
      </c>
      <c r="J150" s="17">
        <v>0.14319422449173599</v>
      </c>
      <c r="K150" s="17"/>
      <c r="L150" s="17">
        <v>7.8895218871938705E-2</v>
      </c>
      <c r="M150" s="17">
        <v>8.2034957660606006E-2</v>
      </c>
      <c r="N150" s="17">
        <v>9.3630969262456704E-2</v>
      </c>
      <c r="O150" s="17">
        <v>0.180888399891354</v>
      </c>
      <c r="P150" s="17"/>
      <c r="Q150" s="17">
        <v>0.102037303084461</v>
      </c>
      <c r="R150" s="17">
        <v>0.10133290123171999</v>
      </c>
      <c r="S150" s="17">
        <v>8.9570764720019097E-2</v>
      </c>
    </row>
    <row r="151" spans="2:19" x14ac:dyDescent="0.3">
      <c r="B151" t="s">
        <v>92</v>
      </c>
      <c r="C151" s="17">
        <v>1.4155154249712301E-2</v>
      </c>
      <c r="D151" s="17">
        <v>1.34655389791876E-2</v>
      </c>
      <c r="E151" s="17">
        <v>1.4965142693912499E-2</v>
      </c>
      <c r="F151" s="17"/>
      <c r="G151" s="17">
        <v>5.57262779888411E-3</v>
      </c>
      <c r="H151" s="17">
        <v>2.0664770282606101E-2</v>
      </c>
      <c r="I151" s="17">
        <v>7.1073952816199798E-3</v>
      </c>
      <c r="J151" s="17">
        <v>2.46922926149808E-2</v>
      </c>
      <c r="K151" s="17"/>
      <c r="L151" s="17">
        <v>1.3004939921679301E-2</v>
      </c>
      <c r="M151" s="17">
        <v>1.1466161583234401E-2</v>
      </c>
      <c r="N151" s="17">
        <v>1.45579654165415E-2</v>
      </c>
      <c r="O151" s="17">
        <v>1.7777297484870801E-2</v>
      </c>
      <c r="P151" s="17"/>
      <c r="Q151" s="17">
        <v>1.3266347804410701E-2</v>
      </c>
      <c r="R151" s="17">
        <v>1.45365904453042E-2</v>
      </c>
      <c r="S151" s="17">
        <v>5.10336577659225E-3</v>
      </c>
    </row>
    <row r="152" spans="2:19" x14ac:dyDescent="0.3">
      <c r="C152" s="17"/>
      <c r="D152" s="17"/>
      <c r="E152" s="17"/>
      <c r="F152" s="17"/>
      <c r="G152" s="17"/>
      <c r="H152" s="17"/>
      <c r="I152" s="17"/>
      <c r="J152" s="17"/>
      <c r="K152" s="17"/>
      <c r="L152" s="17"/>
      <c r="M152" s="17"/>
      <c r="N152" s="17"/>
      <c r="O152" s="17"/>
      <c r="P152" s="17"/>
      <c r="Q152" s="17"/>
      <c r="R152" s="17"/>
      <c r="S152" s="17"/>
    </row>
    <row r="153" spans="2:19" x14ac:dyDescent="0.3">
      <c r="B153" s="6" t="s">
        <v>101</v>
      </c>
      <c r="C153" s="17"/>
      <c r="D153" s="17"/>
      <c r="E153" s="17"/>
      <c r="F153" s="17"/>
      <c r="G153" s="17"/>
      <c r="H153" s="17"/>
      <c r="I153" s="17"/>
      <c r="J153" s="17"/>
      <c r="K153" s="17"/>
      <c r="L153" s="17"/>
      <c r="M153" s="17"/>
      <c r="N153" s="17"/>
      <c r="O153" s="17"/>
      <c r="P153" s="17"/>
      <c r="Q153" s="17"/>
      <c r="R153" s="17"/>
      <c r="S153" s="17"/>
    </row>
    <row r="154" spans="2:19" x14ac:dyDescent="0.3">
      <c r="B154" s="24" t="s">
        <v>50</v>
      </c>
      <c r="C154" s="17"/>
      <c r="D154" s="17"/>
      <c r="E154" s="17"/>
      <c r="F154" s="17"/>
      <c r="G154" s="17"/>
      <c r="H154" s="17"/>
      <c r="I154" s="17"/>
      <c r="J154" s="17"/>
      <c r="K154" s="17"/>
      <c r="L154" s="17"/>
      <c r="M154" s="17"/>
      <c r="N154" s="17"/>
      <c r="O154" s="17"/>
      <c r="P154" s="17"/>
      <c r="Q154" s="17"/>
      <c r="R154" s="17"/>
      <c r="S154" s="17"/>
    </row>
    <row r="155" spans="2:19" x14ac:dyDescent="0.3">
      <c r="B155" t="s">
        <v>59</v>
      </c>
      <c r="C155" s="17">
        <v>2.5969789768859899E-2</v>
      </c>
      <c r="D155" s="17">
        <v>2.80177098697699E-2</v>
      </c>
      <c r="E155" s="17">
        <v>2.3291457852166499E-2</v>
      </c>
      <c r="F155" s="17"/>
      <c r="G155" s="17">
        <v>1.7580798650968399E-2</v>
      </c>
      <c r="H155" s="17">
        <v>1.53261466575475E-2</v>
      </c>
      <c r="I155" s="17">
        <v>3.21288220893544E-2</v>
      </c>
      <c r="J155" s="17">
        <v>4.3805911367702302E-2</v>
      </c>
      <c r="K155" s="17"/>
      <c r="L155" s="17">
        <v>1.95723167695089E-2</v>
      </c>
      <c r="M155" s="17">
        <v>2.5407990235094598E-2</v>
      </c>
      <c r="N155" s="17">
        <v>2.2252532617009699E-2</v>
      </c>
      <c r="O155" s="17">
        <v>3.7001911412496903E-2</v>
      </c>
      <c r="P155" s="17"/>
      <c r="Q155" s="17">
        <v>2.36717761025768E-2</v>
      </c>
      <c r="R155" s="17">
        <v>6.72797608132297E-2</v>
      </c>
      <c r="S155" s="17">
        <v>1.2531382021783E-2</v>
      </c>
    </row>
    <row r="156" spans="2:19" x14ac:dyDescent="0.3">
      <c r="B156" t="s">
        <v>89</v>
      </c>
      <c r="C156" s="17">
        <v>8.2868260942178196E-2</v>
      </c>
      <c r="D156" s="17">
        <v>8.1278721587450503E-2</v>
      </c>
      <c r="E156" s="17">
        <v>8.3672556270291895E-2</v>
      </c>
      <c r="F156" s="17"/>
      <c r="G156" s="17">
        <v>7.2241589084812402E-2</v>
      </c>
      <c r="H156" s="17">
        <v>6.7238040868960597E-2</v>
      </c>
      <c r="I156" s="17">
        <v>8.0835832601875393E-2</v>
      </c>
      <c r="J156" s="17">
        <v>0.11779244240014899</v>
      </c>
      <c r="K156" s="17"/>
      <c r="L156" s="17">
        <v>8.0260805931225601E-2</v>
      </c>
      <c r="M156" s="17">
        <v>6.5910501842347702E-2</v>
      </c>
      <c r="N156" s="17">
        <v>6.5961133997458093E-2</v>
      </c>
      <c r="O156" s="17">
        <v>0.122132608885969</v>
      </c>
      <c r="P156" s="17"/>
      <c r="Q156" s="17">
        <v>8.1292018394110099E-2</v>
      </c>
      <c r="R156" s="17">
        <v>3.9993671983463999E-2</v>
      </c>
      <c r="S156" s="17">
        <v>8.3425746177719501E-2</v>
      </c>
    </row>
    <row r="157" spans="2:19" x14ac:dyDescent="0.3">
      <c r="B157" t="s">
        <v>57</v>
      </c>
      <c r="C157" s="17">
        <v>0.223564345615302</v>
      </c>
      <c r="D157" s="17">
        <v>0.21712237239014701</v>
      </c>
      <c r="E157" s="17">
        <v>0.230312019315904</v>
      </c>
      <c r="F157" s="17"/>
      <c r="G157" s="17">
        <v>0.192199803333022</v>
      </c>
      <c r="H157" s="17">
        <v>0.21132190960540201</v>
      </c>
      <c r="I157" s="17">
        <v>0.255897840025681</v>
      </c>
      <c r="J157" s="17">
        <v>0.24025353541809999</v>
      </c>
      <c r="K157" s="17"/>
      <c r="L157" s="17">
        <v>0.207373274396316</v>
      </c>
      <c r="M157" s="17">
        <v>0.21877756934648199</v>
      </c>
      <c r="N157" s="17">
        <v>0.23048561421466299</v>
      </c>
      <c r="O157" s="17">
        <v>0.23743456295090301</v>
      </c>
      <c r="P157" s="17"/>
      <c r="Q157" s="17">
        <v>0.22553472282562301</v>
      </c>
      <c r="R157" s="17">
        <v>0.16495438595912901</v>
      </c>
      <c r="S157" s="17">
        <v>0.23606271432717901</v>
      </c>
    </row>
    <row r="158" spans="2:19" x14ac:dyDescent="0.3">
      <c r="B158" t="s">
        <v>90</v>
      </c>
      <c r="C158" s="17">
        <v>0.35981042239017502</v>
      </c>
      <c r="D158" s="17">
        <v>0.35082272767681</v>
      </c>
      <c r="E158" s="17">
        <v>0.36802575612792698</v>
      </c>
      <c r="F158" s="17"/>
      <c r="G158" s="17">
        <v>0.33720087410864702</v>
      </c>
      <c r="H158" s="17">
        <v>0.400119713086939</v>
      </c>
      <c r="I158" s="17">
        <v>0.36628650434955001</v>
      </c>
      <c r="J158" s="17">
        <v>0.33866848207394101</v>
      </c>
      <c r="K158" s="17"/>
      <c r="L158" s="17">
        <v>0.321161278029724</v>
      </c>
      <c r="M158" s="17">
        <v>0.36175600391982998</v>
      </c>
      <c r="N158" s="17">
        <v>0.38623221553229498</v>
      </c>
      <c r="O158" s="17">
        <v>0.36773169380217902</v>
      </c>
      <c r="P158" s="17"/>
      <c r="Q158" s="17">
        <v>0.37319025393472899</v>
      </c>
      <c r="R158" s="17">
        <v>0.232581513177927</v>
      </c>
      <c r="S158" s="17">
        <v>0.31201310584311298</v>
      </c>
    </row>
    <row r="159" spans="2:19" x14ac:dyDescent="0.3">
      <c r="B159" t="s">
        <v>91</v>
      </c>
      <c r="C159" s="17">
        <v>0.28736157225835901</v>
      </c>
      <c r="D159" s="17">
        <v>0.30286614425160902</v>
      </c>
      <c r="E159" s="17">
        <v>0.273565255872809</v>
      </c>
      <c r="F159" s="17"/>
      <c r="G159" s="17">
        <v>0.368978185666548</v>
      </c>
      <c r="H159" s="17">
        <v>0.27416873266123598</v>
      </c>
      <c r="I159" s="17">
        <v>0.24840513864223801</v>
      </c>
      <c r="J159" s="17">
        <v>0.23666872618200099</v>
      </c>
      <c r="K159" s="17"/>
      <c r="L159" s="17">
        <v>0.34240711679158398</v>
      </c>
      <c r="M159" s="17">
        <v>0.310773595514587</v>
      </c>
      <c r="N159" s="17">
        <v>0.27811489475878298</v>
      </c>
      <c r="O159" s="17">
        <v>0.217011747168291</v>
      </c>
      <c r="P159" s="17"/>
      <c r="Q159" s="17">
        <v>0.27494322834083801</v>
      </c>
      <c r="R159" s="17">
        <v>0.48728690159037802</v>
      </c>
      <c r="S159" s="17">
        <v>0.33386382837249301</v>
      </c>
    </row>
    <row r="160" spans="2:19" x14ac:dyDescent="0.3">
      <c r="B160" t="s">
        <v>92</v>
      </c>
      <c r="C160" s="17">
        <v>2.0425609025125999E-2</v>
      </c>
      <c r="D160" s="17">
        <v>1.9892324224214299E-2</v>
      </c>
      <c r="E160" s="17">
        <v>2.1132954560900401E-2</v>
      </c>
      <c r="F160" s="17"/>
      <c r="G160" s="17">
        <v>1.17987491560016E-2</v>
      </c>
      <c r="H160" s="17">
        <v>3.1825457119915697E-2</v>
      </c>
      <c r="I160" s="17">
        <v>1.6445862291301599E-2</v>
      </c>
      <c r="J160" s="17">
        <v>2.2810902558106201E-2</v>
      </c>
      <c r="K160" s="17"/>
      <c r="L160" s="17">
        <v>2.92252080816423E-2</v>
      </c>
      <c r="M160" s="17">
        <v>1.7374339141658601E-2</v>
      </c>
      <c r="N160" s="17">
        <v>1.6953608879790801E-2</v>
      </c>
      <c r="O160" s="17">
        <v>1.8687475780161202E-2</v>
      </c>
      <c r="P160" s="17"/>
      <c r="Q160" s="17">
        <v>2.1368000402122899E-2</v>
      </c>
      <c r="R160" s="17">
        <v>7.9037664758721104E-3</v>
      </c>
      <c r="S160" s="17">
        <v>2.2103223257711999E-2</v>
      </c>
    </row>
    <row r="161" spans="2:19" x14ac:dyDescent="0.3">
      <c r="C161" s="17"/>
      <c r="D161" s="17"/>
      <c r="E161" s="17"/>
      <c r="F161" s="17"/>
      <c r="G161" s="17"/>
      <c r="H161" s="17"/>
      <c r="I161" s="17"/>
      <c r="J161" s="17"/>
      <c r="K161" s="17"/>
      <c r="L161" s="17"/>
      <c r="M161" s="17"/>
      <c r="N161" s="17"/>
      <c r="O161" s="17"/>
      <c r="P161" s="17"/>
      <c r="Q161" s="17"/>
      <c r="R161" s="17"/>
      <c r="S161" s="17"/>
    </row>
    <row r="162" spans="2:19" x14ac:dyDescent="0.3">
      <c r="B162" s="6" t="s">
        <v>102</v>
      </c>
      <c r="C162" s="17"/>
      <c r="D162" s="17"/>
      <c r="E162" s="17"/>
      <c r="F162" s="17"/>
      <c r="G162" s="17"/>
      <c r="H162" s="17"/>
      <c r="I162" s="17"/>
      <c r="J162" s="17"/>
      <c r="K162" s="17"/>
      <c r="L162" s="17"/>
      <c r="M162" s="17"/>
      <c r="N162" s="17"/>
      <c r="O162" s="17"/>
      <c r="P162" s="17"/>
      <c r="Q162" s="17"/>
      <c r="R162" s="17"/>
      <c r="S162" s="17"/>
    </row>
    <row r="163" spans="2:19" x14ac:dyDescent="0.3">
      <c r="B163" s="24" t="s">
        <v>50</v>
      </c>
      <c r="C163" s="17"/>
      <c r="D163" s="17"/>
      <c r="E163" s="17"/>
      <c r="F163" s="17"/>
      <c r="G163" s="17"/>
      <c r="H163" s="17"/>
      <c r="I163" s="17"/>
      <c r="J163" s="17"/>
      <c r="K163" s="17"/>
      <c r="L163" s="17"/>
      <c r="M163" s="17"/>
      <c r="N163" s="17"/>
      <c r="O163" s="17"/>
      <c r="P163" s="17"/>
      <c r="Q163" s="17"/>
      <c r="R163" s="17"/>
      <c r="S163" s="17"/>
    </row>
    <row r="164" spans="2:19" x14ac:dyDescent="0.3">
      <c r="B164" t="s">
        <v>59</v>
      </c>
      <c r="C164" s="17">
        <v>6.0798542931999003E-2</v>
      </c>
      <c r="D164" s="17">
        <v>7.6396078045292901E-2</v>
      </c>
      <c r="E164" s="17">
        <v>4.5732682084241402E-2</v>
      </c>
      <c r="F164" s="17"/>
      <c r="G164" s="17">
        <v>7.1693853511491698E-2</v>
      </c>
      <c r="H164" s="17">
        <v>5.5264626343478999E-2</v>
      </c>
      <c r="I164" s="17">
        <v>5.14565648148477E-2</v>
      </c>
      <c r="J164" s="17">
        <v>6.0905166843079298E-2</v>
      </c>
      <c r="K164" s="17"/>
      <c r="L164" s="17">
        <v>5.9531708605371603E-2</v>
      </c>
      <c r="M164" s="17">
        <v>5.7584595382296599E-2</v>
      </c>
      <c r="N164" s="17">
        <v>7.0388136610797999E-2</v>
      </c>
      <c r="O164" s="17">
        <v>5.5152728796875203E-2</v>
      </c>
      <c r="P164" s="17"/>
      <c r="Q164" s="17">
        <v>5.08342582102531E-2</v>
      </c>
      <c r="R164" s="17">
        <v>0.169691411759995</v>
      </c>
      <c r="S164" s="17">
        <v>7.9782382409630398E-2</v>
      </c>
    </row>
    <row r="165" spans="2:19" x14ac:dyDescent="0.3">
      <c r="B165" t="s">
        <v>89</v>
      </c>
      <c r="C165" s="17">
        <v>0.15500023131899701</v>
      </c>
      <c r="D165" s="17">
        <v>0.186490238448832</v>
      </c>
      <c r="E165" s="17">
        <v>0.12368906681933201</v>
      </c>
      <c r="F165" s="17"/>
      <c r="G165" s="17">
        <v>0.183960556135596</v>
      </c>
      <c r="H165" s="17">
        <v>0.128068747433324</v>
      </c>
      <c r="I165" s="17">
        <v>0.1494234338257</v>
      </c>
      <c r="J165" s="17">
        <v>0.153474705812228</v>
      </c>
      <c r="K165" s="17"/>
      <c r="L165" s="17">
        <v>0.16167094339032101</v>
      </c>
      <c r="M165" s="17">
        <v>0.160794550889552</v>
      </c>
      <c r="N165" s="17">
        <v>0.16644086659780599</v>
      </c>
      <c r="O165" s="17">
        <v>0.12966859177712101</v>
      </c>
      <c r="P165" s="17"/>
      <c r="Q165" s="17">
        <v>0.151768163699257</v>
      </c>
      <c r="R165" s="17">
        <v>0.17460462655891401</v>
      </c>
      <c r="S165" s="17">
        <v>0.16921355332586999</v>
      </c>
    </row>
    <row r="166" spans="2:19" x14ac:dyDescent="0.3">
      <c r="B166" t="s">
        <v>57</v>
      </c>
      <c r="C166" s="17">
        <v>0.31832099597139801</v>
      </c>
      <c r="D166" s="17">
        <v>0.30626254337099401</v>
      </c>
      <c r="E166" s="17">
        <v>0.33084282568052997</v>
      </c>
      <c r="F166" s="17"/>
      <c r="G166" s="17">
        <v>0.30228700976307699</v>
      </c>
      <c r="H166" s="17">
        <v>0.34933727447909901</v>
      </c>
      <c r="I166" s="17">
        <v>0.315974897287364</v>
      </c>
      <c r="J166" s="17">
        <v>0.30455370435411999</v>
      </c>
      <c r="K166" s="17"/>
      <c r="L166" s="17">
        <v>0.32460818756135901</v>
      </c>
      <c r="M166" s="17">
        <v>0.32578849523210102</v>
      </c>
      <c r="N166" s="17">
        <v>0.33196728256521402</v>
      </c>
      <c r="O166" s="17">
        <v>0.289173776619293</v>
      </c>
      <c r="P166" s="17"/>
      <c r="Q166" s="17">
        <v>0.32969384189145001</v>
      </c>
      <c r="R166" s="17">
        <v>0.26304866097534102</v>
      </c>
      <c r="S166" s="17">
        <v>0.30485383493285101</v>
      </c>
    </row>
    <row r="167" spans="2:19" x14ac:dyDescent="0.3">
      <c r="B167" t="s">
        <v>90</v>
      </c>
      <c r="C167" s="17">
        <v>0.29638914699218899</v>
      </c>
      <c r="D167" s="17">
        <v>0.30595493509244398</v>
      </c>
      <c r="E167" s="17">
        <v>0.286528188120315</v>
      </c>
      <c r="F167" s="17"/>
      <c r="G167" s="17">
        <v>0.287140637847969</v>
      </c>
      <c r="H167" s="17">
        <v>0.31156890163427398</v>
      </c>
      <c r="I167" s="17">
        <v>0.29587050502589202</v>
      </c>
      <c r="J167" s="17">
        <v>0.29012263894364099</v>
      </c>
      <c r="K167" s="17"/>
      <c r="L167" s="17">
        <v>0.32315139588992098</v>
      </c>
      <c r="M167" s="17">
        <v>0.31990527730277202</v>
      </c>
      <c r="N167" s="17">
        <v>0.26737472261530698</v>
      </c>
      <c r="O167" s="17">
        <v>0.27562507859945401</v>
      </c>
      <c r="P167" s="17"/>
      <c r="Q167" s="17">
        <v>0.30861053901327401</v>
      </c>
      <c r="R167" s="17">
        <v>0.206748978859426</v>
      </c>
      <c r="S167" s="17">
        <v>0.27519574166826899</v>
      </c>
    </row>
    <row r="168" spans="2:19" x14ac:dyDescent="0.3">
      <c r="B168" t="s">
        <v>91</v>
      </c>
      <c r="C168" s="17">
        <v>0.15524432131768101</v>
      </c>
      <c r="D168" s="17">
        <v>0.108404155537666</v>
      </c>
      <c r="E168" s="17">
        <v>0.20108229098500199</v>
      </c>
      <c r="F168" s="17"/>
      <c r="G168" s="17">
        <v>0.14250762317516499</v>
      </c>
      <c r="H168" s="17">
        <v>0.14151563335728301</v>
      </c>
      <c r="I168" s="17">
        <v>0.17441684922315101</v>
      </c>
      <c r="J168" s="17">
        <v>0.172766202031573</v>
      </c>
      <c r="K168" s="17"/>
      <c r="L168" s="17">
        <v>0.11657046319315301</v>
      </c>
      <c r="M168" s="17">
        <v>0.126644902999241</v>
      </c>
      <c r="N168" s="17">
        <v>0.15164944813792999</v>
      </c>
      <c r="O168" s="17">
        <v>0.22874462037674001</v>
      </c>
      <c r="P168" s="17"/>
      <c r="Q168" s="17">
        <v>0.149407867767616</v>
      </c>
      <c r="R168" s="17">
        <v>0.15087095434237199</v>
      </c>
      <c r="S168" s="17">
        <v>0.15140373169337101</v>
      </c>
    </row>
    <row r="169" spans="2:19" x14ac:dyDescent="0.3">
      <c r="B169" t="s">
        <v>92</v>
      </c>
      <c r="C169" s="17">
        <v>1.42467614677367E-2</v>
      </c>
      <c r="D169" s="17">
        <v>1.6492049504771299E-2</v>
      </c>
      <c r="E169" s="17">
        <v>1.21249463105799E-2</v>
      </c>
      <c r="F169" s="17"/>
      <c r="G169" s="17">
        <v>1.2410319566701499E-2</v>
      </c>
      <c r="H169" s="17">
        <v>1.42448167525415E-2</v>
      </c>
      <c r="I169" s="17">
        <v>1.2857749823046299E-2</v>
      </c>
      <c r="J169" s="17">
        <v>1.8177582015358199E-2</v>
      </c>
      <c r="K169" s="17"/>
      <c r="L169" s="17">
        <v>1.44673013598745E-2</v>
      </c>
      <c r="M169" s="17">
        <v>9.2821781940380897E-3</v>
      </c>
      <c r="N169" s="17">
        <v>1.2179543472945401E-2</v>
      </c>
      <c r="O169" s="17">
        <v>2.16352038305169E-2</v>
      </c>
      <c r="P169" s="17"/>
      <c r="Q169" s="17">
        <v>9.6853294181496307E-3</v>
      </c>
      <c r="R169" s="17">
        <v>3.5035367503951503E-2</v>
      </c>
      <c r="S169" s="17">
        <v>1.95507559700091E-2</v>
      </c>
    </row>
    <row r="170" spans="2:19" x14ac:dyDescent="0.3">
      <c r="C170" s="17"/>
      <c r="D170" s="17"/>
      <c r="E170" s="17"/>
      <c r="F170" s="17"/>
      <c r="G170" s="17"/>
      <c r="H170" s="17"/>
      <c r="I170" s="17"/>
      <c r="J170" s="17"/>
      <c r="K170" s="17"/>
      <c r="L170" s="17"/>
      <c r="M170" s="17"/>
      <c r="N170" s="17"/>
      <c r="O170" s="17"/>
      <c r="P170" s="17"/>
      <c r="Q170" s="17"/>
      <c r="R170" s="17"/>
      <c r="S170" s="17"/>
    </row>
    <row r="171" spans="2:19" x14ac:dyDescent="0.3">
      <c r="B171" s="6" t="s">
        <v>122</v>
      </c>
      <c r="C171" s="17"/>
      <c r="D171" s="17"/>
      <c r="E171" s="17"/>
      <c r="F171" s="17"/>
      <c r="G171" s="17"/>
      <c r="H171" s="17"/>
      <c r="I171" s="17"/>
      <c r="J171" s="17"/>
      <c r="K171" s="17"/>
      <c r="L171" s="17"/>
      <c r="M171" s="17"/>
      <c r="N171" s="17"/>
      <c r="O171" s="17"/>
      <c r="P171" s="17"/>
      <c r="Q171" s="17"/>
      <c r="R171" s="17"/>
      <c r="S171" s="17"/>
    </row>
    <row r="172" spans="2:19" x14ac:dyDescent="0.3">
      <c r="B172" s="24" t="s">
        <v>50</v>
      </c>
      <c r="C172" s="17"/>
      <c r="D172" s="17"/>
      <c r="E172" s="17"/>
      <c r="F172" s="17"/>
      <c r="G172" s="17"/>
      <c r="H172" s="17"/>
      <c r="I172" s="17"/>
      <c r="J172" s="17"/>
      <c r="K172" s="17"/>
      <c r="L172" s="17"/>
      <c r="M172" s="17"/>
      <c r="N172" s="17"/>
      <c r="O172" s="17"/>
      <c r="P172" s="17"/>
      <c r="Q172" s="17"/>
      <c r="R172" s="17"/>
      <c r="S172" s="17"/>
    </row>
    <row r="173" spans="2:19" x14ac:dyDescent="0.3">
      <c r="B173" t="s">
        <v>112</v>
      </c>
      <c r="C173" s="17">
        <v>9.7691241035393797E-2</v>
      </c>
      <c r="D173" s="17">
        <v>0.10858401133137</v>
      </c>
      <c r="E173" s="17">
        <v>8.5617630005072401E-2</v>
      </c>
      <c r="F173" s="17"/>
      <c r="G173" s="17">
        <v>0.10655383789115799</v>
      </c>
      <c r="H173" s="17">
        <v>8.3666122378695196E-2</v>
      </c>
      <c r="I173" s="17">
        <v>0.103245962747452</v>
      </c>
      <c r="J173" s="17">
        <v>9.4944313598555694E-2</v>
      </c>
      <c r="K173" s="17"/>
      <c r="L173" s="17">
        <v>7.6027386709067807E-2</v>
      </c>
      <c r="M173" s="17">
        <v>9.7779868512903295E-2</v>
      </c>
      <c r="N173" s="17">
        <v>0.12383828643025301</v>
      </c>
      <c r="O173" s="17">
        <v>9.0933273557570998E-2</v>
      </c>
      <c r="P173" s="17"/>
      <c r="Q173" s="17">
        <v>8.7644034423104297E-2</v>
      </c>
      <c r="R173" s="17">
        <v>0.20419621246955399</v>
      </c>
      <c r="S173" s="17">
        <v>0.11093810965194099</v>
      </c>
    </row>
    <row r="174" spans="2:19" x14ac:dyDescent="0.3">
      <c r="B174" t="s">
        <v>113</v>
      </c>
      <c r="C174" s="17">
        <v>0.124877458293555</v>
      </c>
      <c r="D174" s="17">
        <v>0.13769646112207801</v>
      </c>
      <c r="E174" s="17">
        <v>0.113135317635319</v>
      </c>
      <c r="F174" s="17"/>
      <c r="G174" s="17">
        <v>0.14630963860232599</v>
      </c>
      <c r="H174" s="17">
        <v>0.123688815251478</v>
      </c>
      <c r="I174" s="17">
        <v>0.13607491480770501</v>
      </c>
      <c r="J174" s="17">
        <v>9.0357780118751896E-2</v>
      </c>
      <c r="K174" s="17"/>
      <c r="L174" s="17">
        <v>0.13285474934754701</v>
      </c>
      <c r="M174" s="17">
        <v>0.13189181168671199</v>
      </c>
      <c r="N174" s="17">
        <v>0.115988443313795</v>
      </c>
      <c r="O174" s="17">
        <v>0.118943487421846</v>
      </c>
      <c r="P174" s="17"/>
      <c r="Q174" s="17">
        <v>0.122744884393127</v>
      </c>
      <c r="R174" s="17">
        <v>0.19015613538110299</v>
      </c>
      <c r="S174" s="17">
        <v>0.131280089109022</v>
      </c>
    </row>
    <row r="175" spans="2:19" x14ac:dyDescent="0.3">
      <c r="B175" t="s">
        <v>114</v>
      </c>
      <c r="C175" s="17">
        <v>0.19260514299185399</v>
      </c>
      <c r="D175" s="17">
        <v>0.20768225505347801</v>
      </c>
      <c r="E175" s="17">
        <v>0.17918522644156601</v>
      </c>
      <c r="F175" s="17"/>
      <c r="G175" s="17">
        <v>0.196338724008807</v>
      </c>
      <c r="H175" s="17">
        <v>0.18743134269967801</v>
      </c>
      <c r="I175" s="17">
        <v>0.212780149088205</v>
      </c>
      <c r="J175" s="17">
        <v>0.17692174075957701</v>
      </c>
      <c r="K175" s="17"/>
      <c r="L175" s="17">
        <v>0.178200970534971</v>
      </c>
      <c r="M175" s="17">
        <v>0.217057309929686</v>
      </c>
      <c r="N175" s="17">
        <v>0.202832768967766</v>
      </c>
      <c r="O175" s="17">
        <v>0.16948289469809699</v>
      </c>
      <c r="P175" s="17"/>
      <c r="Q175" s="17">
        <v>0.19768533482678</v>
      </c>
      <c r="R175" s="17">
        <v>0.163422812420319</v>
      </c>
      <c r="S175" s="17">
        <v>0.197171637708278</v>
      </c>
    </row>
    <row r="176" spans="2:19" x14ac:dyDescent="0.3">
      <c r="B176" t="s">
        <v>115</v>
      </c>
      <c r="C176" s="17">
        <v>0.16277731128710601</v>
      </c>
      <c r="D176" s="17">
        <v>0.169916657265686</v>
      </c>
      <c r="E176" s="17">
        <v>0.15562293940687799</v>
      </c>
      <c r="F176" s="17"/>
      <c r="G176" s="17">
        <v>0.13877791723947699</v>
      </c>
      <c r="H176" s="17">
        <v>0.166474596162209</v>
      </c>
      <c r="I176" s="17">
        <v>0.140499187064454</v>
      </c>
      <c r="J176" s="17">
        <v>0.20974216247639799</v>
      </c>
      <c r="K176" s="17"/>
      <c r="L176" s="17">
        <v>0.13336513339685799</v>
      </c>
      <c r="M176" s="17">
        <v>0.17178242567563501</v>
      </c>
      <c r="N176" s="17">
        <v>0.164284553457167</v>
      </c>
      <c r="O176" s="17">
        <v>0.180817069420422</v>
      </c>
      <c r="P176" s="17"/>
      <c r="Q176" s="17">
        <v>0.166896007613765</v>
      </c>
      <c r="R176" s="17">
        <v>0.14810514951279399</v>
      </c>
      <c r="S176" s="17">
        <v>0.139564196913152</v>
      </c>
    </row>
    <row r="177" spans="2:19" x14ac:dyDescent="0.3">
      <c r="B177" t="s">
        <v>116</v>
      </c>
      <c r="C177" s="17">
        <v>0.222600695410715</v>
      </c>
      <c r="D177" s="17">
        <v>0.21869925100562301</v>
      </c>
      <c r="E177" s="17">
        <v>0.22472657823349701</v>
      </c>
      <c r="F177" s="17"/>
      <c r="G177" s="17">
        <v>0.209987827833295</v>
      </c>
      <c r="H177" s="17">
        <v>0.23797430790546001</v>
      </c>
      <c r="I177" s="17">
        <v>0.22781092562368199</v>
      </c>
      <c r="J177" s="17">
        <v>0.216708685045708</v>
      </c>
      <c r="K177" s="17"/>
      <c r="L177" s="17">
        <v>0.28558589870816797</v>
      </c>
      <c r="M177" s="17">
        <v>0.22469128458430801</v>
      </c>
      <c r="N177" s="17">
        <v>0.203104431673337</v>
      </c>
      <c r="O177" s="17">
        <v>0.17847534627575501</v>
      </c>
      <c r="P177" s="17"/>
      <c r="Q177" s="17">
        <v>0.23262637713364501</v>
      </c>
      <c r="R177" s="17">
        <v>0.143168611672574</v>
      </c>
      <c r="S177" s="17">
        <v>0.218434737244496</v>
      </c>
    </row>
    <row r="178" spans="2:19" x14ac:dyDescent="0.3">
      <c r="B178" t="s">
        <v>117</v>
      </c>
      <c r="C178" s="17">
        <v>0.10766829108173601</v>
      </c>
      <c r="D178" s="17">
        <v>7.9536606455926695E-2</v>
      </c>
      <c r="E178" s="17">
        <v>0.13526430520404001</v>
      </c>
      <c r="F178" s="17"/>
      <c r="G178" s="17">
        <v>0.12440059782716301</v>
      </c>
      <c r="H178" s="17">
        <v>9.3566902293782506E-2</v>
      </c>
      <c r="I178" s="17">
        <v>0.102508603948073</v>
      </c>
      <c r="J178" s="17">
        <v>0.104973598559093</v>
      </c>
      <c r="K178" s="17"/>
      <c r="L178" s="17">
        <v>9.4476020502449395E-2</v>
      </c>
      <c r="M178" s="17">
        <v>8.8447220270250607E-2</v>
      </c>
      <c r="N178" s="17">
        <v>0.11505617407089901</v>
      </c>
      <c r="O178" s="17">
        <v>0.133645768555752</v>
      </c>
      <c r="P178" s="17"/>
      <c r="Q178" s="17">
        <v>0.108327778348919</v>
      </c>
      <c r="R178" s="17">
        <v>6.7857818321987701E-2</v>
      </c>
      <c r="S178" s="17">
        <v>0.11453478401150601</v>
      </c>
    </row>
    <row r="179" spans="2:19" x14ac:dyDescent="0.3">
      <c r="B179" t="s">
        <v>118</v>
      </c>
      <c r="C179" s="17">
        <v>7.7787446209004393E-2</v>
      </c>
      <c r="D179" s="17">
        <v>5.7444243968317599E-2</v>
      </c>
      <c r="E179" s="17">
        <v>9.8779071115451006E-2</v>
      </c>
      <c r="F179" s="17"/>
      <c r="G179" s="17">
        <v>6.4419073962898102E-2</v>
      </c>
      <c r="H179" s="17">
        <v>9.0839538755147706E-2</v>
      </c>
      <c r="I179" s="17">
        <v>6.9460376157409395E-2</v>
      </c>
      <c r="J179" s="17">
        <v>8.7939558141761104E-2</v>
      </c>
      <c r="K179" s="17"/>
      <c r="L179" s="17">
        <v>7.7716307540961205E-2</v>
      </c>
      <c r="M179" s="17">
        <v>6.1127390864370003E-2</v>
      </c>
      <c r="N179" s="17">
        <v>6.0510004243072103E-2</v>
      </c>
      <c r="O179" s="17">
        <v>0.114594667858274</v>
      </c>
      <c r="P179" s="17"/>
      <c r="Q179" s="17">
        <v>7.1020927193067795E-2</v>
      </c>
      <c r="R179" s="17">
        <v>6.4955264727994302E-2</v>
      </c>
      <c r="S179" s="17">
        <v>8.1053991257046903E-2</v>
      </c>
    </row>
    <row r="180" spans="2:19" x14ac:dyDescent="0.3">
      <c r="B180" t="s">
        <v>78</v>
      </c>
      <c r="C180" s="17">
        <v>1.3992413690636101E-2</v>
      </c>
      <c r="D180" s="17">
        <v>2.04405137975209E-2</v>
      </c>
      <c r="E180" s="17">
        <v>7.6689319581762401E-3</v>
      </c>
      <c r="F180" s="17"/>
      <c r="G180" s="17">
        <v>1.32123826348762E-2</v>
      </c>
      <c r="H180" s="17">
        <v>1.6358374553549701E-2</v>
      </c>
      <c r="I180" s="17">
        <v>7.6198805630194296E-3</v>
      </c>
      <c r="J180" s="17">
        <v>1.84121613001553E-2</v>
      </c>
      <c r="K180" s="17"/>
      <c r="L180" s="17">
        <v>2.17735332599765E-2</v>
      </c>
      <c r="M180" s="17">
        <v>7.2226884761347103E-3</v>
      </c>
      <c r="N180" s="17">
        <v>1.4385337843711101E-2</v>
      </c>
      <c r="O180" s="17">
        <v>1.31074922122833E-2</v>
      </c>
      <c r="P180" s="17"/>
      <c r="Q180" s="17">
        <v>1.30546560675915E-2</v>
      </c>
      <c r="R180" s="17">
        <v>1.81379954936737E-2</v>
      </c>
      <c r="S180" s="17">
        <v>7.0224541045592901E-3</v>
      </c>
    </row>
    <row r="181" spans="2:19" x14ac:dyDescent="0.3">
      <c r="B181" t="s">
        <v>119</v>
      </c>
      <c r="C181" s="17">
        <v>0.41517384232080301</v>
      </c>
      <c r="D181" s="17">
        <v>0.45396272750692501</v>
      </c>
      <c r="E181" s="17">
        <v>0.37793817408195801</v>
      </c>
      <c r="F181" s="17"/>
      <c r="G181" s="17">
        <v>0.44920220050229098</v>
      </c>
      <c r="H181" s="17">
        <v>0.39478628032985102</v>
      </c>
      <c r="I181" s="17">
        <v>0.45210102664336199</v>
      </c>
      <c r="J181" s="17">
        <v>0.362223834476885</v>
      </c>
      <c r="K181" s="17"/>
      <c r="L181" s="17">
        <v>0.38708310659158701</v>
      </c>
      <c r="M181" s="17">
        <v>0.44672899012930101</v>
      </c>
      <c r="N181" s="17">
        <v>0.44265949871181498</v>
      </c>
      <c r="O181" s="17">
        <v>0.37935965567751401</v>
      </c>
      <c r="P181" s="17"/>
      <c r="Q181" s="17">
        <v>0.40807425364301197</v>
      </c>
      <c r="R181" s="17">
        <v>0.55777516027097596</v>
      </c>
      <c r="S181" s="17">
        <v>0.43938983646924001</v>
      </c>
    </row>
    <row r="182" spans="2:19" x14ac:dyDescent="0.3">
      <c r="B182" t="s">
        <v>120</v>
      </c>
      <c r="C182" s="17">
        <v>0.40805643270145497</v>
      </c>
      <c r="D182" s="17">
        <v>0.355680101429868</v>
      </c>
      <c r="E182" s="17">
        <v>0.45876995455298902</v>
      </c>
      <c r="F182" s="17"/>
      <c r="G182" s="17">
        <v>0.39880749962335599</v>
      </c>
      <c r="H182" s="17">
        <v>0.42238074895438998</v>
      </c>
      <c r="I182" s="17">
        <v>0.399779905729165</v>
      </c>
      <c r="J182" s="17">
        <v>0.40962184174656202</v>
      </c>
      <c r="K182" s="17"/>
      <c r="L182" s="17">
        <v>0.45777822675157898</v>
      </c>
      <c r="M182" s="17">
        <v>0.37426589571892899</v>
      </c>
      <c r="N182" s="17">
        <v>0.378670609987308</v>
      </c>
      <c r="O182" s="17">
        <v>0.426715782689781</v>
      </c>
      <c r="P182" s="17"/>
      <c r="Q182" s="17">
        <v>0.41197508267563199</v>
      </c>
      <c r="R182" s="17">
        <v>0.27598169472255601</v>
      </c>
      <c r="S182" s="17">
        <v>0.41402351251304798</v>
      </c>
    </row>
    <row r="183" spans="2:19" x14ac:dyDescent="0.3">
      <c r="C183" s="17"/>
      <c r="D183" s="17"/>
      <c r="E183" s="17"/>
      <c r="F183" s="17"/>
      <c r="G183" s="17"/>
      <c r="H183" s="17"/>
      <c r="I183" s="17"/>
      <c r="J183" s="17"/>
      <c r="K183" s="17"/>
      <c r="L183" s="17"/>
      <c r="M183" s="17"/>
      <c r="N183" s="17"/>
      <c r="O183" s="17"/>
      <c r="P183" s="17"/>
      <c r="Q183" s="17"/>
      <c r="R183" s="17"/>
      <c r="S183" s="17"/>
    </row>
    <row r="184" spans="2:19" x14ac:dyDescent="0.3">
      <c r="B184" s="6" t="s">
        <v>123</v>
      </c>
      <c r="C184" s="17"/>
      <c r="D184" s="17"/>
      <c r="E184" s="17"/>
      <c r="F184" s="17"/>
      <c r="G184" s="17"/>
      <c r="H184" s="17"/>
      <c r="I184" s="17"/>
      <c r="J184" s="17"/>
      <c r="K184" s="17"/>
      <c r="L184" s="17"/>
      <c r="M184" s="17"/>
      <c r="N184" s="17"/>
      <c r="O184" s="17"/>
      <c r="P184" s="17"/>
      <c r="Q184" s="17"/>
      <c r="R184" s="17"/>
      <c r="S184" s="17"/>
    </row>
    <row r="185" spans="2:19" x14ac:dyDescent="0.3">
      <c r="B185" s="24" t="s">
        <v>50</v>
      </c>
      <c r="C185" s="17"/>
      <c r="D185" s="17"/>
      <c r="E185" s="17"/>
      <c r="F185" s="17"/>
      <c r="G185" s="17"/>
      <c r="H185" s="17"/>
      <c r="I185" s="17"/>
      <c r="J185" s="17"/>
      <c r="K185" s="17"/>
      <c r="L185" s="17"/>
      <c r="M185" s="17"/>
      <c r="N185" s="17"/>
      <c r="O185" s="17"/>
      <c r="P185" s="17"/>
      <c r="Q185" s="17"/>
      <c r="R185" s="17"/>
      <c r="S185" s="17"/>
    </row>
    <row r="186" spans="2:19" x14ac:dyDescent="0.3">
      <c r="B186" t="s">
        <v>112</v>
      </c>
      <c r="C186" s="17">
        <v>9.4246343126479004E-2</v>
      </c>
      <c r="D186" s="17">
        <v>8.3092940615941704E-2</v>
      </c>
      <c r="E186" s="17">
        <v>0.104188992641607</v>
      </c>
      <c r="F186" s="17"/>
      <c r="G186" s="17">
        <v>7.5874681162949403E-2</v>
      </c>
      <c r="H186" s="17">
        <v>0.10441087471361001</v>
      </c>
      <c r="I186" s="17">
        <v>9.8150472739194097E-2</v>
      </c>
      <c r="J186" s="17">
        <v>9.9463216679206698E-2</v>
      </c>
      <c r="K186" s="17"/>
      <c r="L186" s="17">
        <v>7.0008798500092798E-2</v>
      </c>
      <c r="M186" s="17">
        <v>7.5654083521868906E-2</v>
      </c>
      <c r="N186" s="17">
        <v>9.8992945363235094E-2</v>
      </c>
      <c r="O186" s="17">
        <v>0.133450384902075</v>
      </c>
      <c r="P186" s="17"/>
      <c r="Q186" s="17">
        <v>8.5443341352748295E-2</v>
      </c>
      <c r="R186" s="17">
        <v>0.11967066958513101</v>
      </c>
      <c r="S186" s="17">
        <v>0.118261420892527</v>
      </c>
    </row>
    <row r="187" spans="2:19" x14ac:dyDescent="0.3">
      <c r="B187" t="s">
        <v>113</v>
      </c>
      <c r="C187" s="17">
        <v>0.16762189783971501</v>
      </c>
      <c r="D187" s="17">
        <v>0.15144975175349201</v>
      </c>
      <c r="E187" s="17">
        <v>0.18226002539042599</v>
      </c>
      <c r="F187" s="17"/>
      <c r="G187" s="17">
        <v>0.161902382866665</v>
      </c>
      <c r="H187" s="17">
        <v>0.189284698244228</v>
      </c>
      <c r="I187" s="17">
        <v>0.17613778804435201</v>
      </c>
      <c r="J187" s="17">
        <v>0.138687515114473</v>
      </c>
      <c r="K187" s="17"/>
      <c r="L187" s="17">
        <v>0.15477205814364101</v>
      </c>
      <c r="M187" s="17">
        <v>0.17667476905872201</v>
      </c>
      <c r="N187" s="17">
        <v>0.13497840547065601</v>
      </c>
      <c r="O187" s="17">
        <v>0.20604429497178101</v>
      </c>
      <c r="P187" s="17"/>
      <c r="Q187" s="17">
        <v>0.17047786903871401</v>
      </c>
      <c r="R187" s="17">
        <v>0.17898273053781599</v>
      </c>
      <c r="S187" s="17">
        <v>0.17465504984133501</v>
      </c>
    </row>
    <row r="188" spans="2:19" x14ac:dyDescent="0.3">
      <c r="B188" t="s">
        <v>114</v>
      </c>
      <c r="C188" s="17">
        <v>0.319732930062614</v>
      </c>
      <c r="D188" s="17">
        <v>0.29917378395938399</v>
      </c>
      <c r="E188" s="17">
        <v>0.34215322981970298</v>
      </c>
      <c r="F188" s="17"/>
      <c r="G188" s="17">
        <v>0.32245248576257102</v>
      </c>
      <c r="H188" s="17">
        <v>0.31211768253160299</v>
      </c>
      <c r="I188" s="17">
        <v>0.331217083897276</v>
      </c>
      <c r="J188" s="17">
        <v>0.32025220970630602</v>
      </c>
      <c r="K188" s="17"/>
      <c r="L188" s="17">
        <v>0.35348422427889697</v>
      </c>
      <c r="M188" s="17">
        <v>0.34346491565784498</v>
      </c>
      <c r="N188" s="17">
        <v>0.304641849228585</v>
      </c>
      <c r="O188" s="17">
        <v>0.276662733677005</v>
      </c>
      <c r="P188" s="17"/>
      <c r="Q188" s="17">
        <v>0.321669294675762</v>
      </c>
      <c r="R188" s="17">
        <v>0.29557672807442098</v>
      </c>
      <c r="S188" s="17">
        <v>0.31349480885258701</v>
      </c>
    </row>
    <row r="189" spans="2:19" x14ac:dyDescent="0.3">
      <c r="B189" t="s">
        <v>115</v>
      </c>
      <c r="C189" s="17">
        <v>0.161194869828856</v>
      </c>
      <c r="D189" s="17">
        <v>0.181614423721952</v>
      </c>
      <c r="E189" s="17">
        <v>0.14019885059656301</v>
      </c>
      <c r="F189" s="17"/>
      <c r="G189" s="17">
        <v>0.15922004581714999</v>
      </c>
      <c r="H189" s="17">
        <v>0.148397816665337</v>
      </c>
      <c r="I189" s="17">
        <v>0.149159562051036</v>
      </c>
      <c r="J189" s="17">
        <v>0.18817050619282399</v>
      </c>
      <c r="K189" s="17"/>
      <c r="L189" s="17">
        <v>0.16645160433294801</v>
      </c>
      <c r="M189" s="17">
        <v>0.14880292292125899</v>
      </c>
      <c r="N189" s="17">
        <v>0.17209812187933099</v>
      </c>
      <c r="O189" s="17">
        <v>0.15752891654957701</v>
      </c>
      <c r="P189" s="17"/>
      <c r="Q189" s="17">
        <v>0.16352541432045201</v>
      </c>
      <c r="R189" s="17">
        <v>0.10486331954689</v>
      </c>
      <c r="S189" s="17">
        <v>0.163587676347591</v>
      </c>
    </row>
    <row r="190" spans="2:19" x14ac:dyDescent="0.3">
      <c r="B190" t="s">
        <v>116</v>
      </c>
      <c r="C190" s="17">
        <v>0.113264702229668</v>
      </c>
      <c r="D190" s="17">
        <v>0.12468460094379299</v>
      </c>
      <c r="E190" s="17">
        <v>0.10282136136298201</v>
      </c>
      <c r="F190" s="17"/>
      <c r="G190" s="17">
        <v>0.11886913899849701</v>
      </c>
      <c r="H190" s="17">
        <v>0.106336355145928</v>
      </c>
      <c r="I190" s="17">
        <v>0.132280247037731</v>
      </c>
      <c r="J190" s="17">
        <v>9.6706486000170802E-2</v>
      </c>
      <c r="K190" s="17"/>
      <c r="L190" s="17">
        <v>0.128664938734424</v>
      </c>
      <c r="M190" s="17">
        <v>0.105494625322704</v>
      </c>
      <c r="N190" s="17">
        <v>0.12412726137902</v>
      </c>
      <c r="O190" s="17">
        <v>9.4500499896886497E-2</v>
      </c>
      <c r="P190" s="17"/>
      <c r="Q190" s="17">
        <v>0.11441782279826</v>
      </c>
      <c r="R190" s="17">
        <v>0.118859003449062</v>
      </c>
      <c r="S190" s="17">
        <v>0.115145650711877</v>
      </c>
    </row>
    <row r="191" spans="2:19" x14ac:dyDescent="0.3">
      <c r="B191" t="s">
        <v>117</v>
      </c>
      <c r="C191" s="17">
        <v>6.6530513429861604E-2</v>
      </c>
      <c r="D191" s="17">
        <v>7.3201783524775896E-2</v>
      </c>
      <c r="E191" s="17">
        <v>6.0432834359967498E-2</v>
      </c>
      <c r="F191" s="17"/>
      <c r="G191" s="17">
        <v>9.0319504062727304E-2</v>
      </c>
      <c r="H191" s="17">
        <v>5.8098166285685801E-2</v>
      </c>
      <c r="I191" s="17">
        <v>4.7010738669492402E-2</v>
      </c>
      <c r="J191" s="17">
        <v>6.4069905535680802E-2</v>
      </c>
      <c r="K191" s="17"/>
      <c r="L191" s="17">
        <v>5.6210441066696398E-2</v>
      </c>
      <c r="M191" s="17">
        <v>7.18785079079622E-2</v>
      </c>
      <c r="N191" s="17">
        <v>7.04511033403976E-2</v>
      </c>
      <c r="O191" s="17">
        <v>6.6819101631717004E-2</v>
      </c>
      <c r="P191" s="17"/>
      <c r="Q191" s="17">
        <v>6.90071804117664E-2</v>
      </c>
      <c r="R191" s="17">
        <v>8.0887729900943506E-2</v>
      </c>
      <c r="S191" s="17">
        <v>5.5666380494176403E-2</v>
      </c>
    </row>
    <row r="192" spans="2:19" x14ac:dyDescent="0.3">
      <c r="B192" t="s">
        <v>118</v>
      </c>
      <c r="C192" s="17">
        <v>5.7713769125905798E-2</v>
      </c>
      <c r="D192" s="17">
        <v>5.7598423899478703E-2</v>
      </c>
      <c r="E192" s="17">
        <v>5.75633162047966E-2</v>
      </c>
      <c r="F192" s="17"/>
      <c r="G192" s="17">
        <v>5.8253624326563697E-2</v>
      </c>
      <c r="H192" s="17">
        <v>6.3477029452232298E-2</v>
      </c>
      <c r="I192" s="17">
        <v>5.0673390016354902E-2</v>
      </c>
      <c r="J192" s="17">
        <v>5.79941707257354E-2</v>
      </c>
      <c r="K192" s="17"/>
      <c r="L192" s="17">
        <v>4.6822587833526497E-2</v>
      </c>
      <c r="M192" s="17">
        <v>5.9052552396952403E-2</v>
      </c>
      <c r="N192" s="17">
        <v>7.2790144916265606E-2</v>
      </c>
      <c r="O192" s="17">
        <v>5.0824235164298702E-2</v>
      </c>
      <c r="P192" s="17"/>
      <c r="Q192" s="17">
        <v>5.5090661660293402E-2</v>
      </c>
      <c r="R192" s="17">
        <v>6.4530231308701905E-2</v>
      </c>
      <c r="S192" s="17">
        <v>5.3323235926909698E-2</v>
      </c>
    </row>
    <row r="193" spans="2:19" x14ac:dyDescent="0.3">
      <c r="B193" t="s">
        <v>78</v>
      </c>
      <c r="C193" s="17">
        <v>1.9694974356900902E-2</v>
      </c>
      <c r="D193" s="17">
        <v>2.9184291581183401E-2</v>
      </c>
      <c r="E193" s="17">
        <v>1.03813896239556E-2</v>
      </c>
      <c r="F193" s="17"/>
      <c r="G193" s="17">
        <v>1.3108137002876E-2</v>
      </c>
      <c r="H193" s="17">
        <v>1.7877376961375899E-2</v>
      </c>
      <c r="I193" s="17">
        <v>1.53707175445628E-2</v>
      </c>
      <c r="J193" s="17">
        <v>3.4655990045603803E-2</v>
      </c>
      <c r="K193" s="17"/>
      <c r="L193" s="17">
        <v>2.3585347109773599E-2</v>
      </c>
      <c r="M193" s="17">
        <v>1.8977623212685899E-2</v>
      </c>
      <c r="N193" s="17">
        <v>2.1920168422509601E-2</v>
      </c>
      <c r="O193" s="17">
        <v>1.4169833206659901E-2</v>
      </c>
      <c r="P193" s="17"/>
      <c r="Q193" s="17">
        <v>2.03684157420033E-2</v>
      </c>
      <c r="R193" s="17">
        <v>3.6629587597035301E-2</v>
      </c>
      <c r="S193" s="17">
        <v>5.8657769329965798E-3</v>
      </c>
    </row>
    <row r="194" spans="2:19" x14ac:dyDescent="0.3">
      <c r="B194" t="s">
        <v>119</v>
      </c>
      <c r="C194" s="17">
        <v>0.58160117102880704</v>
      </c>
      <c r="D194" s="17">
        <v>0.53371647632881802</v>
      </c>
      <c r="E194" s="17">
        <v>0.62860224785173602</v>
      </c>
      <c r="F194" s="17"/>
      <c r="G194" s="17">
        <v>0.56022954979218598</v>
      </c>
      <c r="H194" s="17">
        <v>0.60581325548944098</v>
      </c>
      <c r="I194" s="17">
        <v>0.60550534468082295</v>
      </c>
      <c r="J194" s="17">
        <v>0.55840294149998504</v>
      </c>
      <c r="K194" s="17"/>
      <c r="L194" s="17">
        <v>0.57826508092263096</v>
      </c>
      <c r="M194" s="17">
        <v>0.59579376823843599</v>
      </c>
      <c r="N194" s="17">
        <v>0.53861320006247604</v>
      </c>
      <c r="O194" s="17">
        <v>0.61615741355086096</v>
      </c>
      <c r="P194" s="17"/>
      <c r="Q194" s="17">
        <v>0.57759050506722498</v>
      </c>
      <c r="R194" s="17">
        <v>0.59423012819736798</v>
      </c>
      <c r="S194" s="17">
        <v>0.60641127958644903</v>
      </c>
    </row>
    <row r="195" spans="2:19" x14ac:dyDescent="0.3">
      <c r="B195" t="s">
        <v>120</v>
      </c>
      <c r="C195" s="17">
        <v>0.237508984785435</v>
      </c>
      <c r="D195" s="17">
        <v>0.25548480836804699</v>
      </c>
      <c r="E195" s="17">
        <v>0.22081751192774601</v>
      </c>
      <c r="F195" s="17"/>
      <c r="G195" s="17">
        <v>0.26744226738778798</v>
      </c>
      <c r="H195" s="17">
        <v>0.22791155088384599</v>
      </c>
      <c r="I195" s="17">
        <v>0.229964375723578</v>
      </c>
      <c r="J195" s="17">
        <v>0.218770562261587</v>
      </c>
      <c r="K195" s="17"/>
      <c r="L195" s="17">
        <v>0.23169796763464701</v>
      </c>
      <c r="M195" s="17">
        <v>0.23642568562761901</v>
      </c>
      <c r="N195" s="17">
        <v>0.26736850963568298</v>
      </c>
      <c r="O195" s="17">
        <v>0.21214383669290199</v>
      </c>
      <c r="P195" s="17"/>
      <c r="Q195" s="17">
        <v>0.238515664870319</v>
      </c>
      <c r="R195" s="17">
        <v>0.26427696465870698</v>
      </c>
      <c r="S195" s="17">
        <v>0.224135267132964</v>
      </c>
    </row>
    <row r="196" spans="2:19" x14ac:dyDescent="0.3">
      <c r="C196" s="17"/>
      <c r="D196" s="17"/>
      <c r="E196" s="17"/>
      <c r="F196" s="17"/>
      <c r="G196" s="17"/>
      <c r="H196" s="17"/>
      <c r="I196" s="17"/>
      <c r="J196" s="17"/>
      <c r="K196" s="17"/>
      <c r="L196" s="17"/>
      <c r="M196" s="17"/>
      <c r="N196" s="17"/>
      <c r="O196" s="17"/>
      <c r="P196" s="17"/>
      <c r="Q196" s="17"/>
      <c r="R196" s="17"/>
      <c r="S196" s="17"/>
    </row>
    <row r="197" spans="2:19" x14ac:dyDescent="0.3">
      <c r="B197" s="6" t="s">
        <v>124</v>
      </c>
      <c r="C197" s="17"/>
      <c r="D197" s="17"/>
      <c r="E197" s="17"/>
      <c r="F197" s="17"/>
      <c r="G197" s="17"/>
      <c r="H197" s="17"/>
      <c r="I197" s="17"/>
      <c r="J197" s="17"/>
      <c r="K197" s="17"/>
      <c r="L197" s="17"/>
      <c r="M197" s="17"/>
      <c r="N197" s="17"/>
      <c r="O197" s="17"/>
      <c r="P197" s="17"/>
      <c r="Q197" s="17"/>
      <c r="R197" s="17"/>
      <c r="S197" s="17"/>
    </row>
    <row r="198" spans="2:19" x14ac:dyDescent="0.3">
      <c r="B198" s="24" t="s">
        <v>50</v>
      </c>
      <c r="C198" s="17"/>
      <c r="D198" s="17"/>
      <c r="E198" s="17"/>
      <c r="F198" s="17"/>
      <c r="G198" s="17"/>
      <c r="H198" s="17"/>
      <c r="I198" s="17"/>
      <c r="J198" s="17"/>
      <c r="K198" s="17"/>
      <c r="L198" s="17"/>
      <c r="M198" s="17"/>
      <c r="N198" s="17"/>
      <c r="O198" s="17"/>
      <c r="P198" s="17"/>
      <c r="Q198" s="17"/>
      <c r="R198" s="17"/>
      <c r="S198" s="17"/>
    </row>
    <row r="199" spans="2:19" x14ac:dyDescent="0.3">
      <c r="B199" t="s">
        <v>112</v>
      </c>
      <c r="C199" s="17">
        <v>0.10934585542117201</v>
      </c>
      <c r="D199" s="17">
        <v>9.9972452568348094E-2</v>
      </c>
      <c r="E199" s="17">
        <v>0.118154048397451</v>
      </c>
      <c r="F199" s="17"/>
      <c r="G199" s="17">
        <v>0.120836333800847</v>
      </c>
      <c r="H199" s="17">
        <v>9.61720607470338E-2</v>
      </c>
      <c r="I199" s="17">
        <v>0.117403133844854</v>
      </c>
      <c r="J199" s="17">
        <v>0.100598368326503</v>
      </c>
      <c r="K199" s="17"/>
      <c r="L199" s="17">
        <v>0.103620971349278</v>
      </c>
      <c r="M199" s="17">
        <v>8.8841666080963305E-2</v>
      </c>
      <c r="N199" s="17">
        <v>0.122681986487263</v>
      </c>
      <c r="O199" s="17">
        <v>0.122799781011056</v>
      </c>
      <c r="P199" s="17"/>
      <c r="Q199" s="17">
        <v>0.10113409984635401</v>
      </c>
      <c r="R199" s="17">
        <v>0.17437671728097701</v>
      </c>
      <c r="S199" s="17">
        <v>0.14067283921773799</v>
      </c>
    </row>
    <row r="200" spans="2:19" x14ac:dyDescent="0.3">
      <c r="B200" t="s">
        <v>113</v>
      </c>
      <c r="C200" s="17">
        <v>0.21278582798949799</v>
      </c>
      <c r="D200" s="17">
        <v>0.21625104535753101</v>
      </c>
      <c r="E200" s="17">
        <v>0.210341543753511</v>
      </c>
      <c r="F200" s="17"/>
      <c r="G200" s="17">
        <v>0.24628166600051299</v>
      </c>
      <c r="H200" s="17">
        <v>0.21315239130312599</v>
      </c>
      <c r="I200" s="17">
        <v>0.22076951615782001</v>
      </c>
      <c r="J200" s="17">
        <v>0.165334562876465</v>
      </c>
      <c r="K200" s="17"/>
      <c r="L200" s="17">
        <v>0.20342369680085601</v>
      </c>
      <c r="M200" s="17">
        <v>0.20286888453612201</v>
      </c>
      <c r="N200" s="17">
        <v>0.19576849661027201</v>
      </c>
      <c r="O200" s="17">
        <v>0.25130917368038602</v>
      </c>
      <c r="P200" s="17"/>
      <c r="Q200" s="17">
        <v>0.21610043917118499</v>
      </c>
      <c r="R200" s="17">
        <v>0.235238190960326</v>
      </c>
      <c r="S200" s="17">
        <v>0.25134712015174598</v>
      </c>
    </row>
    <row r="201" spans="2:19" x14ac:dyDescent="0.3">
      <c r="B201" t="s">
        <v>114</v>
      </c>
      <c r="C201" s="17">
        <v>0.33890856302747802</v>
      </c>
      <c r="D201" s="17">
        <v>0.32864821029128999</v>
      </c>
      <c r="E201" s="17">
        <v>0.349365864260892</v>
      </c>
      <c r="F201" s="17"/>
      <c r="G201" s="17">
        <v>0.353703972669352</v>
      </c>
      <c r="H201" s="17">
        <v>0.33195731210775398</v>
      </c>
      <c r="I201" s="17">
        <v>0.35857740223477702</v>
      </c>
      <c r="J201" s="17">
        <v>0.30662929020469698</v>
      </c>
      <c r="K201" s="17"/>
      <c r="L201" s="17">
        <v>0.370562499344465</v>
      </c>
      <c r="M201" s="17">
        <v>0.34439907582817603</v>
      </c>
      <c r="N201" s="17">
        <v>0.33779095414980698</v>
      </c>
      <c r="O201" s="17">
        <v>0.30252704907898498</v>
      </c>
      <c r="P201" s="17"/>
      <c r="Q201" s="17">
        <v>0.35056074093237199</v>
      </c>
      <c r="R201" s="17">
        <v>0.25458352512105797</v>
      </c>
      <c r="S201" s="17">
        <v>0.31208541166614201</v>
      </c>
    </row>
    <row r="202" spans="2:19" x14ac:dyDescent="0.3">
      <c r="B202" t="s">
        <v>115</v>
      </c>
      <c r="C202" s="17">
        <v>0.16559226552068301</v>
      </c>
      <c r="D202" s="17">
        <v>0.17545562000252299</v>
      </c>
      <c r="E202" s="17">
        <v>0.15473916762439399</v>
      </c>
      <c r="F202" s="17"/>
      <c r="G202" s="17">
        <v>0.127616633113177</v>
      </c>
      <c r="H202" s="17">
        <v>0.18562943094270101</v>
      </c>
      <c r="I202" s="17">
        <v>0.12866496101297101</v>
      </c>
      <c r="J202" s="17">
        <v>0.22523534440152901</v>
      </c>
      <c r="K202" s="17"/>
      <c r="L202" s="17">
        <v>0.16773846206304599</v>
      </c>
      <c r="M202" s="17">
        <v>0.15980524478580399</v>
      </c>
      <c r="N202" s="17">
        <v>0.17261924240225199</v>
      </c>
      <c r="O202" s="17">
        <v>0.162092522477676</v>
      </c>
      <c r="P202" s="17"/>
      <c r="Q202" s="17">
        <v>0.16654390778113901</v>
      </c>
      <c r="R202" s="17">
        <v>0.124313083633374</v>
      </c>
      <c r="S202" s="17">
        <v>0.13509276636582701</v>
      </c>
    </row>
    <row r="203" spans="2:19" x14ac:dyDescent="0.3">
      <c r="B203" t="s">
        <v>116</v>
      </c>
      <c r="C203" s="17">
        <v>8.3654926795470097E-2</v>
      </c>
      <c r="D203" s="17">
        <v>8.9956259721705706E-2</v>
      </c>
      <c r="E203" s="17">
        <v>7.7439463599485198E-2</v>
      </c>
      <c r="F203" s="17"/>
      <c r="G203" s="17">
        <v>7.8450372911142097E-2</v>
      </c>
      <c r="H203" s="17">
        <v>8.0596118251811996E-2</v>
      </c>
      <c r="I203" s="17">
        <v>9.1275341895541803E-2</v>
      </c>
      <c r="J203" s="17">
        <v>8.8502946937750904E-2</v>
      </c>
      <c r="K203" s="17"/>
      <c r="L203" s="17">
        <v>6.8764955097031205E-2</v>
      </c>
      <c r="M203" s="17">
        <v>0.10082806441464801</v>
      </c>
      <c r="N203" s="17">
        <v>9.5351173483760099E-2</v>
      </c>
      <c r="O203" s="17">
        <v>6.73001809863846E-2</v>
      </c>
      <c r="P203" s="17"/>
      <c r="Q203" s="17">
        <v>8.1007406459207704E-2</v>
      </c>
      <c r="R203" s="17">
        <v>0.105726415613269</v>
      </c>
      <c r="S203" s="17">
        <v>8.7536813795598301E-2</v>
      </c>
    </row>
    <row r="204" spans="2:19" x14ac:dyDescent="0.3">
      <c r="B204" t="s">
        <v>117</v>
      </c>
      <c r="C204" s="17">
        <v>3.17626288217151E-2</v>
      </c>
      <c r="D204" s="17">
        <v>2.9388171875411599E-2</v>
      </c>
      <c r="E204" s="17">
        <v>3.4406537134566602E-2</v>
      </c>
      <c r="F204" s="17"/>
      <c r="G204" s="17">
        <v>3.4572507752273898E-2</v>
      </c>
      <c r="H204" s="17">
        <v>2.9274085005888E-2</v>
      </c>
      <c r="I204" s="17">
        <v>2.5553179956473299E-2</v>
      </c>
      <c r="J204" s="17">
        <v>3.5121668427946E-2</v>
      </c>
      <c r="K204" s="17"/>
      <c r="L204" s="17">
        <v>2.4177228069531199E-2</v>
      </c>
      <c r="M204" s="17">
        <v>3.90228667311713E-2</v>
      </c>
      <c r="N204" s="17">
        <v>3.7086433787897097E-2</v>
      </c>
      <c r="O204" s="17">
        <v>2.5728189220875101E-2</v>
      </c>
      <c r="P204" s="17"/>
      <c r="Q204" s="17">
        <v>3.2264367131882701E-2</v>
      </c>
      <c r="R204" s="17">
        <v>2.37332677242987E-2</v>
      </c>
      <c r="S204" s="17">
        <v>3.1450799578010398E-2</v>
      </c>
    </row>
    <row r="205" spans="2:19" x14ac:dyDescent="0.3">
      <c r="B205" t="s">
        <v>118</v>
      </c>
      <c r="C205" s="17">
        <v>3.5252313949127201E-2</v>
      </c>
      <c r="D205" s="17">
        <v>3.4171768896473803E-2</v>
      </c>
      <c r="E205" s="17">
        <v>3.6633141893115E-2</v>
      </c>
      <c r="F205" s="17"/>
      <c r="G205" s="17">
        <v>1.8531059518865502E-2</v>
      </c>
      <c r="H205" s="17">
        <v>4.3321607823746597E-2</v>
      </c>
      <c r="I205" s="17">
        <v>4.80895425119117E-2</v>
      </c>
      <c r="J205" s="17">
        <v>3.6891363198190398E-2</v>
      </c>
      <c r="K205" s="17"/>
      <c r="L205" s="17">
        <v>2.5375727483112599E-2</v>
      </c>
      <c r="M205" s="17">
        <v>4.3115715854577803E-2</v>
      </c>
      <c r="N205" s="17">
        <v>2.6362707625054001E-2</v>
      </c>
      <c r="O205" s="17">
        <v>4.62545640706096E-2</v>
      </c>
      <c r="P205" s="17"/>
      <c r="Q205" s="17">
        <v>3.1623977036698503E-2</v>
      </c>
      <c r="R205" s="17">
        <v>5.9804801477148999E-2</v>
      </c>
      <c r="S205" s="17">
        <v>2.90930161931841E-2</v>
      </c>
    </row>
    <row r="206" spans="2:19" x14ac:dyDescent="0.3">
      <c r="B206" t="s">
        <v>78</v>
      </c>
      <c r="C206" s="17">
        <v>2.26976184748564E-2</v>
      </c>
      <c r="D206" s="17">
        <v>2.6156471286717099E-2</v>
      </c>
      <c r="E206" s="17">
        <v>1.8920233336586201E-2</v>
      </c>
      <c r="F206" s="17"/>
      <c r="G206" s="17">
        <v>2.00074542338292E-2</v>
      </c>
      <c r="H206" s="17">
        <v>1.9896993817938399E-2</v>
      </c>
      <c r="I206" s="17">
        <v>9.6669223856513404E-3</v>
      </c>
      <c r="J206" s="17">
        <v>4.1686455626919E-2</v>
      </c>
      <c r="K206" s="17"/>
      <c r="L206" s="17">
        <v>3.6336459792679798E-2</v>
      </c>
      <c r="M206" s="17">
        <v>2.1118481768536399E-2</v>
      </c>
      <c r="N206" s="17">
        <v>1.2339005453695401E-2</v>
      </c>
      <c r="O206" s="17">
        <v>2.1988539474027E-2</v>
      </c>
      <c r="P206" s="17"/>
      <c r="Q206" s="17">
        <v>2.0765061641161299E-2</v>
      </c>
      <c r="R206" s="17">
        <v>2.2223998189549302E-2</v>
      </c>
      <c r="S206" s="17">
        <v>1.2721233031753799E-2</v>
      </c>
    </row>
    <row r="207" spans="2:19" x14ac:dyDescent="0.3">
      <c r="B207" t="s">
        <v>119</v>
      </c>
      <c r="C207" s="17">
        <v>0.66104024643814796</v>
      </c>
      <c r="D207" s="17">
        <v>0.64487170821716899</v>
      </c>
      <c r="E207" s="17">
        <v>0.67786145641185303</v>
      </c>
      <c r="F207" s="17"/>
      <c r="G207" s="17">
        <v>0.720821972470713</v>
      </c>
      <c r="H207" s="17">
        <v>0.64128176415791405</v>
      </c>
      <c r="I207" s="17">
        <v>0.69675005223745101</v>
      </c>
      <c r="J207" s="17">
        <v>0.572562221407665</v>
      </c>
      <c r="K207" s="17"/>
      <c r="L207" s="17">
        <v>0.67760716749459904</v>
      </c>
      <c r="M207" s="17">
        <v>0.63610962644526203</v>
      </c>
      <c r="N207" s="17">
        <v>0.65624143724734196</v>
      </c>
      <c r="O207" s="17">
        <v>0.67663600377042699</v>
      </c>
      <c r="P207" s="17"/>
      <c r="Q207" s="17">
        <v>0.66779527994991095</v>
      </c>
      <c r="R207" s="17">
        <v>0.66419843336235995</v>
      </c>
      <c r="S207" s="17">
        <v>0.70410537103562598</v>
      </c>
    </row>
    <row r="208" spans="2:19" x14ac:dyDescent="0.3">
      <c r="B208" t="s">
        <v>120</v>
      </c>
      <c r="C208" s="17">
        <v>0.15066986956631201</v>
      </c>
      <c r="D208" s="17">
        <v>0.15351620049359099</v>
      </c>
      <c r="E208" s="17">
        <v>0.14847914262716699</v>
      </c>
      <c r="F208" s="17"/>
      <c r="G208" s="17">
        <v>0.131553940182282</v>
      </c>
      <c r="H208" s="17">
        <v>0.153191811081447</v>
      </c>
      <c r="I208" s="17">
        <v>0.164918064363927</v>
      </c>
      <c r="J208" s="17">
        <v>0.160515978563887</v>
      </c>
      <c r="K208" s="17"/>
      <c r="L208" s="17">
        <v>0.11831791064967501</v>
      </c>
      <c r="M208" s="17">
        <v>0.182966647000397</v>
      </c>
      <c r="N208" s="17">
        <v>0.15880031489671101</v>
      </c>
      <c r="O208" s="17">
        <v>0.139282934277869</v>
      </c>
      <c r="P208" s="17"/>
      <c r="Q208" s="17">
        <v>0.14489575062778901</v>
      </c>
      <c r="R208" s="17">
        <v>0.189264484814717</v>
      </c>
      <c r="S208" s="17">
        <v>0.14808062956679299</v>
      </c>
    </row>
    <row r="209" spans="2:19" x14ac:dyDescent="0.3">
      <c r="C209" s="17"/>
      <c r="D209" s="17"/>
      <c r="E209" s="17"/>
      <c r="F209" s="17"/>
      <c r="G209" s="17"/>
      <c r="H209" s="17"/>
      <c r="I209" s="17"/>
      <c r="J209" s="17"/>
      <c r="K209" s="17"/>
      <c r="L209" s="17"/>
      <c r="M209" s="17"/>
      <c r="N209" s="17"/>
      <c r="O209" s="17"/>
      <c r="P209" s="17"/>
      <c r="Q209" s="17"/>
      <c r="R209" s="17"/>
      <c r="S209" s="17"/>
    </row>
    <row r="210" spans="2:19" x14ac:dyDescent="0.3">
      <c r="B210" s="6" t="s">
        <v>125</v>
      </c>
      <c r="C210" s="17"/>
      <c r="D210" s="17"/>
      <c r="E210" s="17"/>
      <c r="F210" s="17"/>
      <c r="G210" s="17"/>
      <c r="H210" s="17"/>
      <c r="I210" s="17"/>
      <c r="J210" s="17"/>
      <c r="K210" s="17"/>
      <c r="L210" s="17"/>
      <c r="M210" s="17"/>
      <c r="N210" s="17"/>
      <c r="O210" s="17"/>
      <c r="P210" s="17"/>
      <c r="Q210" s="17"/>
      <c r="R210" s="17"/>
      <c r="S210" s="17"/>
    </row>
    <row r="211" spans="2:19" x14ac:dyDescent="0.3">
      <c r="B211" s="24" t="s">
        <v>50</v>
      </c>
      <c r="C211" s="17"/>
      <c r="D211" s="17"/>
      <c r="E211" s="17"/>
      <c r="F211" s="17"/>
      <c r="G211" s="17"/>
      <c r="H211" s="17"/>
      <c r="I211" s="17"/>
      <c r="J211" s="17"/>
      <c r="K211" s="17"/>
      <c r="L211" s="17"/>
      <c r="M211" s="17"/>
      <c r="N211" s="17"/>
      <c r="O211" s="17"/>
      <c r="P211" s="17"/>
      <c r="Q211" s="17"/>
      <c r="R211" s="17"/>
      <c r="S211" s="17"/>
    </row>
    <row r="212" spans="2:19" x14ac:dyDescent="0.3">
      <c r="B212" t="s">
        <v>112</v>
      </c>
      <c r="C212" s="17">
        <v>7.1098659612110301E-2</v>
      </c>
      <c r="D212" s="17">
        <v>7.5476437787199105E-2</v>
      </c>
      <c r="E212" s="17">
        <v>6.7331684197042496E-2</v>
      </c>
      <c r="F212" s="17"/>
      <c r="G212" s="17">
        <v>8.3951444447432994E-2</v>
      </c>
      <c r="H212" s="17">
        <v>6.13327431189351E-2</v>
      </c>
      <c r="I212" s="17">
        <v>7.4170297026202606E-2</v>
      </c>
      <c r="J212" s="17">
        <v>6.2296327154872398E-2</v>
      </c>
      <c r="K212" s="17"/>
      <c r="L212" s="17">
        <v>5.84701197822666E-2</v>
      </c>
      <c r="M212" s="17">
        <v>7.1849985076834599E-2</v>
      </c>
      <c r="N212" s="17">
        <v>7.1328481854275497E-2</v>
      </c>
      <c r="O212" s="17">
        <v>8.2665621563505903E-2</v>
      </c>
      <c r="P212" s="17"/>
      <c r="Q212" s="17">
        <v>6.1349359038303602E-2</v>
      </c>
      <c r="R212" s="17">
        <v>0.18900625571926599</v>
      </c>
      <c r="S212" s="17">
        <v>7.2696843478588902E-2</v>
      </c>
    </row>
    <row r="213" spans="2:19" x14ac:dyDescent="0.3">
      <c r="B213" t="s">
        <v>113</v>
      </c>
      <c r="C213" s="17">
        <v>0.10233716546874</v>
      </c>
      <c r="D213" s="17">
        <v>0.10927196660429001</v>
      </c>
      <c r="E213" s="17">
        <v>9.4353240469463306E-2</v>
      </c>
      <c r="F213" s="17"/>
      <c r="G213" s="17">
        <v>0.11834053152365399</v>
      </c>
      <c r="H213" s="17">
        <v>8.9542286935178003E-2</v>
      </c>
      <c r="I213" s="17">
        <v>9.0079697872331499E-2</v>
      </c>
      <c r="J213" s="17">
        <v>0.109003219315982</v>
      </c>
      <c r="K213" s="17"/>
      <c r="L213" s="17">
        <v>0.11548133517419</v>
      </c>
      <c r="M213" s="17">
        <v>0.101915068848492</v>
      </c>
      <c r="N213" s="17">
        <v>0.112370505831521</v>
      </c>
      <c r="O213" s="17">
        <v>7.8780066643950902E-2</v>
      </c>
      <c r="P213" s="17"/>
      <c r="Q213" s="17">
        <v>0.10165620677248401</v>
      </c>
      <c r="R213" s="17">
        <v>0.13325903138671499</v>
      </c>
      <c r="S213" s="17">
        <v>0.110641156654416</v>
      </c>
    </row>
    <row r="214" spans="2:19" x14ac:dyDescent="0.3">
      <c r="B214" t="s">
        <v>114</v>
      </c>
      <c r="C214" s="17">
        <v>0.18761636701589601</v>
      </c>
      <c r="D214" s="17">
        <v>0.211825427267923</v>
      </c>
      <c r="E214" s="17">
        <v>0.164417424647754</v>
      </c>
      <c r="F214" s="17"/>
      <c r="G214" s="17">
        <v>0.186848304166849</v>
      </c>
      <c r="H214" s="17">
        <v>0.19446827649222001</v>
      </c>
      <c r="I214" s="17">
        <v>0.203072624090334</v>
      </c>
      <c r="J214" s="17">
        <v>0.16499388941760801</v>
      </c>
      <c r="K214" s="17"/>
      <c r="L214" s="17">
        <v>0.17781867402203799</v>
      </c>
      <c r="M214" s="17">
        <v>0.240202029951781</v>
      </c>
      <c r="N214" s="17">
        <v>0.19473730522159699</v>
      </c>
      <c r="O214" s="17">
        <v>0.13282514576405499</v>
      </c>
      <c r="P214" s="17"/>
      <c r="Q214" s="17">
        <v>0.19566528923391999</v>
      </c>
      <c r="R214" s="17">
        <v>0.18818249715159699</v>
      </c>
      <c r="S214" s="17">
        <v>0.15512178878878</v>
      </c>
    </row>
    <row r="215" spans="2:19" x14ac:dyDescent="0.3">
      <c r="B215" t="s">
        <v>115</v>
      </c>
      <c r="C215" s="17">
        <v>0.17750629419368899</v>
      </c>
      <c r="D215" s="17">
        <v>0.18906580349813101</v>
      </c>
      <c r="E215" s="17">
        <v>0.16747222421124799</v>
      </c>
      <c r="F215" s="17"/>
      <c r="G215" s="17">
        <v>0.156782123046217</v>
      </c>
      <c r="H215" s="17">
        <v>0.164752494983741</v>
      </c>
      <c r="I215" s="17">
        <v>0.203424258381002</v>
      </c>
      <c r="J215" s="17">
        <v>0.194637430823454</v>
      </c>
      <c r="K215" s="17"/>
      <c r="L215" s="17">
        <v>0.210882315983073</v>
      </c>
      <c r="M215" s="17">
        <v>0.17357607628316299</v>
      </c>
      <c r="N215" s="17">
        <v>0.151662670782541</v>
      </c>
      <c r="O215" s="17">
        <v>0.17637829869798</v>
      </c>
      <c r="P215" s="17"/>
      <c r="Q215" s="17">
        <v>0.179309829854047</v>
      </c>
      <c r="R215" s="17">
        <v>0.12296446819409</v>
      </c>
      <c r="S215" s="17">
        <v>0.191824874078736</v>
      </c>
    </row>
    <row r="216" spans="2:19" x14ac:dyDescent="0.3">
      <c r="B216" t="s">
        <v>116</v>
      </c>
      <c r="C216" s="17">
        <v>0.24507460467992201</v>
      </c>
      <c r="D216" s="17">
        <v>0.23876625249359501</v>
      </c>
      <c r="E216" s="17">
        <v>0.251414353439118</v>
      </c>
      <c r="F216" s="17"/>
      <c r="G216" s="17">
        <v>0.24305450909978699</v>
      </c>
      <c r="H216" s="17">
        <v>0.25101816604599098</v>
      </c>
      <c r="I216" s="17">
        <v>0.245798118661157</v>
      </c>
      <c r="J216" s="17">
        <v>0.24116319304192199</v>
      </c>
      <c r="K216" s="17"/>
      <c r="L216" s="17">
        <v>0.253441640303388</v>
      </c>
      <c r="M216" s="17">
        <v>0.2444876689811</v>
      </c>
      <c r="N216" s="17">
        <v>0.236040253566768</v>
      </c>
      <c r="O216" s="17">
        <v>0.24712958910329599</v>
      </c>
      <c r="P216" s="17"/>
      <c r="Q216" s="17">
        <v>0.25257237345676697</v>
      </c>
      <c r="R216" s="17">
        <v>0.15423769387290601</v>
      </c>
      <c r="S216" s="17">
        <v>0.21452956814768401</v>
      </c>
    </row>
    <row r="217" spans="2:19" x14ac:dyDescent="0.3">
      <c r="B217" t="s">
        <v>117</v>
      </c>
      <c r="C217" s="17">
        <v>0.119116861383293</v>
      </c>
      <c r="D217" s="17">
        <v>0.104626959177305</v>
      </c>
      <c r="E217" s="17">
        <v>0.133813371919421</v>
      </c>
      <c r="F217" s="17"/>
      <c r="G217" s="17">
        <v>0.12866012639112601</v>
      </c>
      <c r="H217" s="17">
        <v>0.122833291831173</v>
      </c>
      <c r="I217" s="17">
        <v>9.93957778611394E-2</v>
      </c>
      <c r="J217" s="17">
        <v>0.118634037367541</v>
      </c>
      <c r="K217" s="17"/>
      <c r="L217" s="17">
        <v>0.105807634202115</v>
      </c>
      <c r="M217" s="17">
        <v>9.5785344636675901E-2</v>
      </c>
      <c r="N217" s="17">
        <v>0.127173044751343</v>
      </c>
      <c r="O217" s="17">
        <v>0.14893299845376001</v>
      </c>
      <c r="P217" s="17"/>
      <c r="Q217" s="17">
        <v>0.11496031474413</v>
      </c>
      <c r="R217" s="17">
        <v>0.115133409654021</v>
      </c>
      <c r="S217" s="17">
        <v>0.14897255942211901</v>
      </c>
    </row>
    <row r="218" spans="2:19" x14ac:dyDescent="0.3">
      <c r="B218" t="s">
        <v>118</v>
      </c>
      <c r="C218" s="17">
        <v>7.92672481559933E-2</v>
      </c>
      <c r="D218" s="17">
        <v>4.6776356163154703E-2</v>
      </c>
      <c r="E218" s="17">
        <v>0.11006386734139199</v>
      </c>
      <c r="F218" s="17"/>
      <c r="G218" s="17">
        <v>7.0443366041287994E-2</v>
      </c>
      <c r="H218" s="17">
        <v>0.10270561758982399</v>
      </c>
      <c r="I218" s="17">
        <v>6.8950931405552099E-2</v>
      </c>
      <c r="J218" s="17">
        <v>7.5181556174259201E-2</v>
      </c>
      <c r="K218" s="17"/>
      <c r="L218" s="17">
        <v>5.7772022630980899E-2</v>
      </c>
      <c r="M218" s="17">
        <v>6.1268337363604701E-2</v>
      </c>
      <c r="N218" s="17">
        <v>8.2695085945904204E-2</v>
      </c>
      <c r="O218" s="17">
        <v>0.116515889804626</v>
      </c>
      <c r="P218" s="17"/>
      <c r="Q218" s="17">
        <v>7.5764022532544897E-2</v>
      </c>
      <c r="R218" s="17">
        <v>8.2634025357443297E-2</v>
      </c>
      <c r="S218" s="17">
        <v>9.1514235787716905E-2</v>
      </c>
    </row>
    <row r="219" spans="2:19" x14ac:dyDescent="0.3">
      <c r="B219" t="s">
        <v>78</v>
      </c>
      <c r="C219" s="17">
        <v>1.7982799490356399E-2</v>
      </c>
      <c r="D219" s="17">
        <v>2.4190797008402501E-2</v>
      </c>
      <c r="E219" s="17">
        <v>1.1133833774560301E-2</v>
      </c>
      <c r="F219" s="17"/>
      <c r="G219" s="17">
        <v>1.19195952836456E-2</v>
      </c>
      <c r="H219" s="17">
        <v>1.33471230029367E-2</v>
      </c>
      <c r="I219" s="17">
        <v>1.51082947022823E-2</v>
      </c>
      <c r="J219" s="17">
        <v>3.4090346704361701E-2</v>
      </c>
      <c r="K219" s="17"/>
      <c r="L219" s="17">
        <v>2.0326257901948901E-2</v>
      </c>
      <c r="M219" s="17">
        <v>1.0915488858349601E-2</v>
      </c>
      <c r="N219" s="17">
        <v>2.3992652046050202E-2</v>
      </c>
      <c r="O219" s="17">
        <v>1.67723899688264E-2</v>
      </c>
      <c r="P219" s="17"/>
      <c r="Q219" s="17">
        <v>1.8722604367802601E-2</v>
      </c>
      <c r="R219" s="17">
        <v>1.45826186639616E-2</v>
      </c>
      <c r="S219" s="17">
        <v>1.46989736419586E-2</v>
      </c>
    </row>
    <row r="220" spans="2:19" x14ac:dyDescent="0.3">
      <c r="B220" t="s">
        <v>119</v>
      </c>
      <c r="C220" s="17">
        <v>0.36105219209674599</v>
      </c>
      <c r="D220" s="17">
        <v>0.39657383165941201</v>
      </c>
      <c r="E220" s="17">
        <v>0.32610234931426002</v>
      </c>
      <c r="F220" s="17"/>
      <c r="G220" s="17">
        <v>0.389140280137936</v>
      </c>
      <c r="H220" s="17">
        <v>0.345343306546333</v>
      </c>
      <c r="I220" s="17">
        <v>0.36732261898886798</v>
      </c>
      <c r="J220" s="17">
        <v>0.336293435888462</v>
      </c>
      <c r="K220" s="17"/>
      <c r="L220" s="17">
        <v>0.35177012897849402</v>
      </c>
      <c r="M220" s="17">
        <v>0.41396708387710701</v>
      </c>
      <c r="N220" s="17">
        <v>0.378436292907394</v>
      </c>
      <c r="O220" s="17">
        <v>0.29427083397151199</v>
      </c>
      <c r="P220" s="17"/>
      <c r="Q220" s="17">
        <v>0.35867085504470803</v>
      </c>
      <c r="R220" s="17">
        <v>0.51044778425757797</v>
      </c>
      <c r="S220" s="17">
        <v>0.33845978892178602</v>
      </c>
    </row>
    <row r="221" spans="2:19" x14ac:dyDescent="0.3">
      <c r="B221" t="s">
        <v>120</v>
      </c>
      <c r="C221" s="17">
        <v>0.44345871421920902</v>
      </c>
      <c r="D221" s="17">
        <v>0.39016956783405399</v>
      </c>
      <c r="E221" s="17">
        <v>0.495291592699932</v>
      </c>
      <c r="F221" s="17"/>
      <c r="G221" s="17">
        <v>0.44215800153220097</v>
      </c>
      <c r="H221" s="17">
        <v>0.476557075466989</v>
      </c>
      <c r="I221" s="17">
        <v>0.41414482792784801</v>
      </c>
      <c r="J221" s="17">
        <v>0.43497878658372202</v>
      </c>
      <c r="K221" s="17"/>
      <c r="L221" s="17">
        <v>0.417021297136484</v>
      </c>
      <c r="M221" s="17">
        <v>0.40154135098138</v>
      </c>
      <c r="N221" s="17">
        <v>0.44590838426401502</v>
      </c>
      <c r="O221" s="17">
        <v>0.51257847736168105</v>
      </c>
      <c r="P221" s="17"/>
      <c r="Q221" s="17">
        <v>0.44329671073344201</v>
      </c>
      <c r="R221" s="17">
        <v>0.35200512888437002</v>
      </c>
      <c r="S221" s="17">
        <v>0.45501636335751999</v>
      </c>
    </row>
    <row r="222" spans="2:19" x14ac:dyDescent="0.3">
      <c r="C222" s="17"/>
      <c r="D222" s="17"/>
      <c r="E222" s="17"/>
      <c r="F222" s="17"/>
      <c r="G222" s="17"/>
      <c r="H222" s="17"/>
      <c r="I222" s="17"/>
      <c r="J222" s="17"/>
      <c r="K222" s="17"/>
      <c r="L222" s="17"/>
      <c r="M222" s="17"/>
      <c r="N222" s="17"/>
      <c r="O222" s="17"/>
      <c r="P222" s="17"/>
      <c r="Q222" s="17"/>
      <c r="R222" s="17"/>
      <c r="S222" s="17"/>
    </row>
    <row r="223" spans="2:19" x14ac:dyDescent="0.3">
      <c r="B223" s="6" t="s">
        <v>126</v>
      </c>
      <c r="C223" s="17"/>
      <c r="D223" s="17"/>
      <c r="E223" s="17"/>
      <c r="F223" s="17"/>
      <c r="G223" s="17"/>
      <c r="H223" s="17"/>
      <c r="I223" s="17"/>
      <c r="J223" s="17"/>
      <c r="K223" s="17"/>
      <c r="L223" s="17"/>
      <c r="M223" s="17"/>
      <c r="N223" s="17"/>
      <c r="O223" s="17"/>
      <c r="P223" s="17"/>
      <c r="Q223" s="17"/>
      <c r="R223" s="17"/>
      <c r="S223" s="17"/>
    </row>
    <row r="224" spans="2:19" x14ac:dyDescent="0.3">
      <c r="B224" s="24" t="s">
        <v>50</v>
      </c>
      <c r="C224" s="17"/>
      <c r="D224" s="17"/>
      <c r="E224" s="17"/>
      <c r="F224" s="17"/>
      <c r="G224" s="17"/>
      <c r="H224" s="17"/>
      <c r="I224" s="17"/>
      <c r="J224" s="17"/>
      <c r="K224" s="17"/>
      <c r="L224" s="17"/>
      <c r="M224" s="17"/>
      <c r="N224" s="17"/>
      <c r="O224" s="17"/>
      <c r="P224" s="17"/>
      <c r="Q224" s="17"/>
      <c r="R224" s="17"/>
      <c r="S224" s="17"/>
    </row>
    <row r="225" spans="2:19" x14ac:dyDescent="0.3">
      <c r="B225" t="s">
        <v>112</v>
      </c>
      <c r="C225" s="17">
        <v>0.16757642592573299</v>
      </c>
      <c r="D225" s="17">
        <v>0.16924417147786899</v>
      </c>
      <c r="E225" s="17">
        <v>0.16416437925312399</v>
      </c>
      <c r="F225" s="17"/>
      <c r="G225" s="17">
        <v>0.26633435389844001</v>
      </c>
      <c r="H225" s="17">
        <v>0.13837540573955801</v>
      </c>
      <c r="I225" s="17">
        <v>0.102843887220888</v>
      </c>
      <c r="J225" s="17">
        <v>0.13217018134071201</v>
      </c>
      <c r="K225" s="17"/>
      <c r="L225" s="17">
        <v>0.13801553287581</v>
      </c>
      <c r="M225" s="17">
        <v>0.19508889445845201</v>
      </c>
      <c r="N225" s="17">
        <v>0.179897375577668</v>
      </c>
      <c r="O225" s="17">
        <v>0.15403323024818799</v>
      </c>
      <c r="P225" s="17"/>
      <c r="Q225" s="17">
        <v>0.15405911260883001</v>
      </c>
      <c r="R225" s="17">
        <v>0.34454480309808899</v>
      </c>
      <c r="S225" s="17">
        <v>0.21624298909912901</v>
      </c>
    </row>
    <row r="226" spans="2:19" x14ac:dyDescent="0.3">
      <c r="B226" t="s">
        <v>113</v>
      </c>
      <c r="C226" s="17">
        <v>0.152960505746257</v>
      </c>
      <c r="D226" s="17">
        <v>0.153540234733993</v>
      </c>
      <c r="E226" s="17">
        <v>0.15307619785145599</v>
      </c>
      <c r="F226" s="17"/>
      <c r="G226" s="17">
        <v>0.19348320124167301</v>
      </c>
      <c r="H226" s="17">
        <v>0.177425142471382</v>
      </c>
      <c r="I226" s="17">
        <v>0.13175922182811101</v>
      </c>
      <c r="J226" s="17">
        <v>9.2487685018826302E-2</v>
      </c>
      <c r="K226" s="17"/>
      <c r="L226" s="17">
        <v>0.148709397747498</v>
      </c>
      <c r="M226" s="17">
        <v>0.116924038913576</v>
      </c>
      <c r="N226" s="17">
        <v>0.18220876822359</v>
      </c>
      <c r="O226" s="17">
        <v>0.164501607351903</v>
      </c>
      <c r="P226" s="17"/>
      <c r="Q226" s="17">
        <v>0.15302708227242301</v>
      </c>
      <c r="R226" s="17">
        <v>0.148766344911337</v>
      </c>
      <c r="S226" s="17">
        <v>0.175097910663497</v>
      </c>
    </row>
    <row r="227" spans="2:19" x14ac:dyDescent="0.3">
      <c r="B227" t="s">
        <v>114</v>
      </c>
      <c r="C227" s="17">
        <v>0.19930282046880099</v>
      </c>
      <c r="D227" s="17">
        <v>0.19481804637654099</v>
      </c>
      <c r="E227" s="17">
        <v>0.20325387977151799</v>
      </c>
      <c r="F227" s="17"/>
      <c r="G227" s="17">
        <v>0.21340698137356401</v>
      </c>
      <c r="H227" s="17">
        <v>0.207071786247739</v>
      </c>
      <c r="I227" s="17">
        <v>0.197732294697441</v>
      </c>
      <c r="J227" s="17">
        <v>0.171705805395827</v>
      </c>
      <c r="K227" s="17"/>
      <c r="L227" s="17">
        <v>0.20753501291545201</v>
      </c>
      <c r="M227" s="17">
        <v>0.20813904006394901</v>
      </c>
      <c r="N227" s="17">
        <v>0.187815207043947</v>
      </c>
      <c r="O227" s="17">
        <v>0.19395863839368399</v>
      </c>
      <c r="P227" s="17"/>
      <c r="Q227" s="17">
        <v>0.20303387073646101</v>
      </c>
      <c r="R227" s="17">
        <v>0.18127474038696301</v>
      </c>
      <c r="S227" s="17">
        <v>0.22330394603096401</v>
      </c>
    </row>
    <row r="228" spans="2:19" x14ac:dyDescent="0.3">
      <c r="B228" t="s">
        <v>115</v>
      </c>
      <c r="C228" s="17">
        <v>0.23882404400625401</v>
      </c>
      <c r="D228" s="17">
        <v>0.245958757551026</v>
      </c>
      <c r="E228" s="17">
        <v>0.23282681074511499</v>
      </c>
      <c r="F228" s="17"/>
      <c r="G228" s="17">
        <v>0.174312683652421</v>
      </c>
      <c r="H228" s="17">
        <v>0.24765748271754001</v>
      </c>
      <c r="I228" s="17">
        <v>0.25972260662442098</v>
      </c>
      <c r="J228" s="17">
        <v>0.29105318480904402</v>
      </c>
      <c r="K228" s="17"/>
      <c r="L228" s="17">
        <v>0.22982711949717199</v>
      </c>
      <c r="M228" s="17">
        <v>0.27863516361969898</v>
      </c>
      <c r="N228" s="17">
        <v>0.21931345234060201</v>
      </c>
      <c r="O228" s="17">
        <v>0.22589931699674001</v>
      </c>
      <c r="P228" s="17"/>
      <c r="Q228" s="17">
        <v>0.249853005328349</v>
      </c>
      <c r="R228" s="17">
        <v>0.134283249215844</v>
      </c>
      <c r="S228" s="17">
        <v>0.17983272030115499</v>
      </c>
    </row>
    <row r="229" spans="2:19" x14ac:dyDescent="0.3">
      <c r="B229" t="s">
        <v>116</v>
      </c>
      <c r="C229" s="17">
        <v>7.5829545451000499E-2</v>
      </c>
      <c r="D229" s="17">
        <v>7.1886296563909699E-2</v>
      </c>
      <c r="E229" s="17">
        <v>8.0417440135886406E-2</v>
      </c>
      <c r="F229" s="17"/>
      <c r="G229" s="17">
        <v>5.0361275452663098E-2</v>
      </c>
      <c r="H229" s="17">
        <v>7.4097781813425107E-2</v>
      </c>
      <c r="I229" s="17">
        <v>0.124267964307266</v>
      </c>
      <c r="J229" s="17">
        <v>6.6395627836670398E-2</v>
      </c>
      <c r="K229" s="17"/>
      <c r="L229" s="17">
        <v>6.1820510124443499E-2</v>
      </c>
      <c r="M229" s="17">
        <v>6.20328492288275E-2</v>
      </c>
      <c r="N229" s="17">
        <v>7.3759798281785999E-2</v>
      </c>
      <c r="O229" s="17">
        <v>0.10700276555755001</v>
      </c>
      <c r="P229" s="17"/>
      <c r="Q229" s="17">
        <v>7.0985538796069503E-2</v>
      </c>
      <c r="R229" s="17">
        <v>5.9342814758229702E-2</v>
      </c>
      <c r="S229" s="17">
        <v>9.2954991368069395E-2</v>
      </c>
    </row>
    <row r="230" spans="2:19" x14ac:dyDescent="0.3">
      <c r="B230" t="s">
        <v>117</v>
      </c>
      <c r="C230" s="17">
        <v>4.5561017486263101E-2</v>
      </c>
      <c r="D230" s="17">
        <v>4.1780528043948002E-2</v>
      </c>
      <c r="E230" s="17">
        <v>4.9727718241643203E-2</v>
      </c>
      <c r="F230" s="17"/>
      <c r="G230" s="17">
        <v>2.9805168490180799E-2</v>
      </c>
      <c r="H230" s="17">
        <v>3.5989728837721301E-2</v>
      </c>
      <c r="I230" s="17">
        <v>5.6062481479678003E-2</v>
      </c>
      <c r="J230" s="17">
        <v>6.8198861822671597E-2</v>
      </c>
      <c r="K230" s="17"/>
      <c r="L230" s="17">
        <v>3.1432732643343397E-2</v>
      </c>
      <c r="M230" s="17">
        <v>3.2780062485911803E-2</v>
      </c>
      <c r="N230" s="17">
        <v>4.2545524249311399E-2</v>
      </c>
      <c r="O230" s="17">
        <v>7.6779459985196405E-2</v>
      </c>
      <c r="P230" s="17"/>
      <c r="Q230" s="17">
        <v>4.4411407876648303E-2</v>
      </c>
      <c r="R230" s="17">
        <v>3.2209813887425498E-2</v>
      </c>
      <c r="S230" s="17">
        <v>4.4568199827343898E-2</v>
      </c>
    </row>
    <row r="231" spans="2:19" x14ac:dyDescent="0.3">
      <c r="B231" t="s">
        <v>118</v>
      </c>
      <c r="C231" s="17">
        <v>4.1784190803831403E-2</v>
      </c>
      <c r="D231" s="17">
        <v>3.7999665854443497E-2</v>
      </c>
      <c r="E231" s="17">
        <v>4.5922661076077897E-2</v>
      </c>
      <c r="F231" s="17"/>
      <c r="G231" s="17">
        <v>1.23978458997065E-2</v>
      </c>
      <c r="H231" s="17">
        <v>3.9546795641308898E-2</v>
      </c>
      <c r="I231" s="17">
        <v>5.4458924411192801E-2</v>
      </c>
      <c r="J231" s="17">
        <v>7.1865889012318204E-2</v>
      </c>
      <c r="K231" s="17"/>
      <c r="L231" s="17">
        <v>3.4015633418468097E-2</v>
      </c>
      <c r="M231" s="17">
        <v>3.4518183528107801E-2</v>
      </c>
      <c r="N231" s="17">
        <v>5.6831192200645898E-2</v>
      </c>
      <c r="O231" s="17">
        <v>4.1110454899722697E-2</v>
      </c>
      <c r="P231" s="17"/>
      <c r="Q231" s="17">
        <v>4.2478133171407702E-2</v>
      </c>
      <c r="R231" s="17">
        <v>4.5700967058801299E-2</v>
      </c>
      <c r="S231" s="17">
        <v>3.2519169639470602E-2</v>
      </c>
    </row>
    <row r="232" spans="2:19" x14ac:dyDescent="0.3">
      <c r="B232" t="s">
        <v>78</v>
      </c>
      <c r="C232" s="17">
        <v>7.8161450111861305E-2</v>
      </c>
      <c r="D232" s="17">
        <v>8.4772299398269704E-2</v>
      </c>
      <c r="E232" s="17">
        <v>7.0610912925178404E-2</v>
      </c>
      <c r="F232" s="17"/>
      <c r="G232" s="17">
        <v>5.9898489991351098E-2</v>
      </c>
      <c r="H232" s="17">
        <v>7.9835876531326302E-2</v>
      </c>
      <c r="I232" s="17">
        <v>7.31526194310015E-2</v>
      </c>
      <c r="J232" s="17">
        <v>0.106122764763931</v>
      </c>
      <c r="K232" s="17"/>
      <c r="L232" s="17">
        <v>0.148644060777813</v>
      </c>
      <c r="M232" s="17">
        <v>7.1881767701477195E-2</v>
      </c>
      <c r="N232" s="17">
        <v>5.7628682082450297E-2</v>
      </c>
      <c r="O232" s="17">
        <v>3.6714526567016702E-2</v>
      </c>
      <c r="P232" s="17"/>
      <c r="Q232" s="17">
        <v>8.2151849209811403E-2</v>
      </c>
      <c r="R232" s="17">
        <v>5.3877266683310401E-2</v>
      </c>
      <c r="S232" s="17">
        <v>3.5480073070370002E-2</v>
      </c>
    </row>
    <row r="233" spans="2:19" x14ac:dyDescent="0.3">
      <c r="B233" t="s">
        <v>119</v>
      </c>
      <c r="C233" s="17">
        <v>0.51983975214079003</v>
      </c>
      <c r="D233" s="17">
        <v>0.51760245258840298</v>
      </c>
      <c r="E233" s="17">
        <v>0.52049445687609897</v>
      </c>
      <c r="F233" s="17"/>
      <c r="G233" s="17">
        <v>0.67322453651367697</v>
      </c>
      <c r="H233" s="17">
        <v>0.52287233445867798</v>
      </c>
      <c r="I233" s="17">
        <v>0.43233540374643997</v>
      </c>
      <c r="J233" s="17">
        <v>0.39636367175536502</v>
      </c>
      <c r="K233" s="17"/>
      <c r="L233" s="17">
        <v>0.49425994353876002</v>
      </c>
      <c r="M233" s="17">
        <v>0.52015197343597697</v>
      </c>
      <c r="N233" s="17">
        <v>0.54992135084520499</v>
      </c>
      <c r="O233" s="17">
        <v>0.51249347599377404</v>
      </c>
      <c r="P233" s="17"/>
      <c r="Q233" s="17">
        <v>0.51012006561771495</v>
      </c>
      <c r="R233" s="17">
        <v>0.674585888396389</v>
      </c>
      <c r="S233" s="17">
        <v>0.61464484579359102</v>
      </c>
    </row>
    <row r="234" spans="2:19" x14ac:dyDescent="0.3">
      <c r="B234" t="s">
        <v>120</v>
      </c>
      <c r="C234" s="17">
        <v>0.163174753741095</v>
      </c>
      <c r="D234" s="17">
        <v>0.15166649046230099</v>
      </c>
      <c r="E234" s="17">
        <v>0.176067819453607</v>
      </c>
      <c r="F234" s="17"/>
      <c r="G234" s="17">
        <v>9.2564289842550398E-2</v>
      </c>
      <c r="H234" s="17">
        <v>0.149634306292455</v>
      </c>
      <c r="I234" s="17">
        <v>0.234789370198137</v>
      </c>
      <c r="J234" s="17">
        <v>0.20646037867166001</v>
      </c>
      <c r="K234" s="17"/>
      <c r="L234" s="17">
        <v>0.12726887618625499</v>
      </c>
      <c r="M234" s="17">
        <v>0.129331095242847</v>
      </c>
      <c r="N234" s="17">
        <v>0.17313651473174299</v>
      </c>
      <c r="O234" s="17">
        <v>0.22489268044246899</v>
      </c>
      <c r="P234" s="17"/>
      <c r="Q234" s="17">
        <v>0.15787507984412499</v>
      </c>
      <c r="R234" s="17">
        <v>0.137253595704457</v>
      </c>
      <c r="S234" s="17">
        <v>0.170042360834884</v>
      </c>
    </row>
    <row r="235" spans="2:19" x14ac:dyDescent="0.3">
      <c r="C235" s="17"/>
      <c r="D235" s="17"/>
      <c r="E235" s="17"/>
      <c r="F235" s="17"/>
      <c r="G235" s="17"/>
      <c r="H235" s="17"/>
      <c r="I235" s="17"/>
      <c r="J235" s="17"/>
      <c r="K235" s="17"/>
      <c r="L235" s="17"/>
      <c r="M235" s="17"/>
      <c r="N235" s="17"/>
      <c r="O235" s="17"/>
      <c r="P235" s="17"/>
      <c r="Q235" s="17"/>
      <c r="R235" s="17"/>
      <c r="S235" s="17"/>
    </row>
    <row r="236" spans="2:19" x14ac:dyDescent="0.3">
      <c r="B236" s="6" t="s">
        <v>127</v>
      </c>
      <c r="C236" s="17"/>
      <c r="D236" s="17"/>
      <c r="E236" s="17"/>
      <c r="F236" s="17"/>
      <c r="G236" s="17"/>
      <c r="H236" s="17"/>
      <c r="I236" s="17"/>
      <c r="J236" s="17"/>
      <c r="K236" s="17"/>
      <c r="L236" s="17"/>
      <c r="M236" s="17"/>
      <c r="N236" s="17"/>
      <c r="O236" s="17"/>
      <c r="P236" s="17"/>
      <c r="Q236" s="17"/>
      <c r="R236" s="17"/>
      <c r="S236" s="17"/>
    </row>
    <row r="237" spans="2:19" x14ac:dyDescent="0.3">
      <c r="B237" s="24" t="s">
        <v>50</v>
      </c>
      <c r="C237" s="17"/>
      <c r="D237" s="17"/>
      <c r="E237" s="17"/>
      <c r="F237" s="17"/>
      <c r="G237" s="17"/>
      <c r="H237" s="17"/>
      <c r="I237" s="17"/>
      <c r="J237" s="17"/>
      <c r="K237" s="17"/>
      <c r="L237" s="17"/>
      <c r="M237" s="17"/>
      <c r="N237" s="17"/>
      <c r="O237" s="17"/>
      <c r="P237" s="17"/>
      <c r="Q237" s="17"/>
      <c r="R237" s="17"/>
      <c r="S237" s="17"/>
    </row>
    <row r="238" spans="2:19" x14ac:dyDescent="0.3">
      <c r="B238" t="s">
        <v>112</v>
      </c>
      <c r="C238" s="17">
        <v>5.4371192112986397E-2</v>
      </c>
      <c r="D238" s="17">
        <v>5.9646218427452803E-2</v>
      </c>
      <c r="E238" s="17">
        <v>4.8953113978813599E-2</v>
      </c>
      <c r="F238" s="17"/>
      <c r="G238" s="17">
        <v>7.7038495931100598E-2</v>
      </c>
      <c r="H238" s="17">
        <v>4.23468409260205E-2</v>
      </c>
      <c r="I238" s="17">
        <v>4.7587139748391197E-2</v>
      </c>
      <c r="J238" s="17">
        <v>4.3998416989168801E-2</v>
      </c>
      <c r="K238" s="17"/>
      <c r="L238" s="17">
        <v>5.68929903577165E-2</v>
      </c>
      <c r="M238" s="17">
        <v>7.3177811343897101E-2</v>
      </c>
      <c r="N238" s="17">
        <v>5.1311995238852201E-2</v>
      </c>
      <c r="O238" s="17">
        <v>3.4823031384640102E-2</v>
      </c>
      <c r="P238" s="17"/>
      <c r="Q238" s="17">
        <v>4.3705065326595002E-2</v>
      </c>
      <c r="R238" s="17">
        <v>0.15831719125216101</v>
      </c>
      <c r="S238" s="17">
        <v>9.1934376236321294E-2</v>
      </c>
    </row>
    <row r="239" spans="2:19" x14ac:dyDescent="0.3">
      <c r="B239" t="s">
        <v>113</v>
      </c>
      <c r="C239" s="17">
        <v>9.1733355336002007E-2</v>
      </c>
      <c r="D239" s="17">
        <v>9.7947409928674206E-2</v>
      </c>
      <c r="E239" s="17">
        <v>8.6307821140160598E-2</v>
      </c>
      <c r="F239" s="17"/>
      <c r="G239" s="17">
        <v>0.15145185490450699</v>
      </c>
      <c r="H239" s="17">
        <v>8.6567311015716394E-2</v>
      </c>
      <c r="I239" s="17">
        <v>4.9021738607963598E-2</v>
      </c>
      <c r="J239" s="17">
        <v>6.0333674113250899E-2</v>
      </c>
      <c r="K239" s="17"/>
      <c r="L239" s="17">
        <v>9.24556925580797E-2</v>
      </c>
      <c r="M239" s="17">
        <v>8.39373903555308E-2</v>
      </c>
      <c r="N239" s="17">
        <v>0.108389499914534</v>
      </c>
      <c r="O239" s="17">
        <v>8.1398667583081105E-2</v>
      </c>
      <c r="P239" s="17"/>
      <c r="Q239" s="17">
        <v>8.1744764198941403E-2</v>
      </c>
      <c r="R239" s="17">
        <v>0.19884349821552799</v>
      </c>
      <c r="S239" s="17">
        <v>0.120140598428479</v>
      </c>
    </row>
    <row r="240" spans="2:19" x14ac:dyDescent="0.3">
      <c r="B240" t="s">
        <v>114</v>
      </c>
      <c r="C240" s="17">
        <v>0.168718080883796</v>
      </c>
      <c r="D240" s="17">
        <v>0.15495191798558799</v>
      </c>
      <c r="E240" s="17">
        <v>0.183914616344454</v>
      </c>
      <c r="F240" s="17"/>
      <c r="G240" s="17">
        <v>0.193849895183868</v>
      </c>
      <c r="H240" s="17">
        <v>0.167358810600714</v>
      </c>
      <c r="I240" s="17">
        <v>0.18676060470654701</v>
      </c>
      <c r="J240" s="17">
        <v>0.121989259306689</v>
      </c>
      <c r="K240" s="17"/>
      <c r="L240" s="17">
        <v>0.20457050459113299</v>
      </c>
      <c r="M240" s="17">
        <v>0.147190215220039</v>
      </c>
      <c r="N240" s="17">
        <v>0.17034568441308801</v>
      </c>
      <c r="O240" s="17">
        <v>0.154386104514216</v>
      </c>
      <c r="P240" s="17"/>
      <c r="Q240" s="17">
        <v>0.173496677634146</v>
      </c>
      <c r="R240" s="17">
        <v>0.19277312197593299</v>
      </c>
      <c r="S240" s="17">
        <v>0.175739167477029</v>
      </c>
    </row>
    <row r="241" spans="2:19" x14ac:dyDescent="0.3">
      <c r="B241" t="s">
        <v>115</v>
      </c>
      <c r="C241" s="17">
        <v>0.32498638963561</v>
      </c>
      <c r="D241" s="17">
        <v>0.33702092323411398</v>
      </c>
      <c r="E241" s="17">
        <v>0.31223094211844499</v>
      </c>
      <c r="F241" s="17"/>
      <c r="G241" s="17">
        <v>0.30161014091659</v>
      </c>
      <c r="H241" s="17">
        <v>0.32810069628508698</v>
      </c>
      <c r="I241" s="17">
        <v>0.36573845328055299</v>
      </c>
      <c r="J241" s="17">
        <v>0.310003557468015</v>
      </c>
      <c r="K241" s="17"/>
      <c r="L241" s="17">
        <v>0.31768103195677899</v>
      </c>
      <c r="M241" s="17">
        <v>0.33456979197143799</v>
      </c>
      <c r="N241" s="17">
        <v>0.33560077069701799</v>
      </c>
      <c r="O241" s="17">
        <v>0.31042780714888302</v>
      </c>
      <c r="P241" s="17"/>
      <c r="Q241" s="17">
        <v>0.33619200706448898</v>
      </c>
      <c r="R241" s="17">
        <v>0.19880833473363399</v>
      </c>
      <c r="S241" s="17">
        <v>0.29893253916364498</v>
      </c>
    </row>
    <row r="242" spans="2:19" x14ac:dyDescent="0.3">
      <c r="B242" t="s">
        <v>116</v>
      </c>
      <c r="C242" s="17">
        <v>0.13940339572100499</v>
      </c>
      <c r="D242" s="17">
        <v>0.124809798118326</v>
      </c>
      <c r="E242" s="17">
        <v>0.15224408801948799</v>
      </c>
      <c r="F242" s="17"/>
      <c r="G242" s="17">
        <v>0.105144093946954</v>
      </c>
      <c r="H242" s="17">
        <v>0.14848926272686999</v>
      </c>
      <c r="I242" s="17">
        <v>0.13967401664279999</v>
      </c>
      <c r="J242" s="17">
        <v>0.172139379426405</v>
      </c>
      <c r="K242" s="17"/>
      <c r="L242" s="17">
        <v>0.116201191391663</v>
      </c>
      <c r="M242" s="17">
        <v>0.145171614261937</v>
      </c>
      <c r="N242" s="17">
        <v>0.132623460973329</v>
      </c>
      <c r="O242" s="17">
        <v>0.16371185327882801</v>
      </c>
      <c r="P242" s="17"/>
      <c r="Q242" s="17">
        <v>0.14058288898702501</v>
      </c>
      <c r="R242" s="17">
        <v>8.5579201101911404E-2</v>
      </c>
      <c r="S242" s="17">
        <v>0.17232360509111799</v>
      </c>
    </row>
    <row r="243" spans="2:19" x14ac:dyDescent="0.3">
      <c r="B243" t="s">
        <v>117</v>
      </c>
      <c r="C243" s="17">
        <v>7.0990999834602206E-2</v>
      </c>
      <c r="D243" s="17">
        <v>6.75382969890191E-2</v>
      </c>
      <c r="E243" s="17">
        <v>7.3555528463178005E-2</v>
      </c>
      <c r="F243" s="17"/>
      <c r="G243" s="17">
        <v>5.2810466555238599E-2</v>
      </c>
      <c r="H243" s="17">
        <v>6.3975266309364301E-2</v>
      </c>
      <c r="I243" s="17">
        <v>7.7957531980054895E-2</v>
      </c>
      <c r="J243" s="17">
        <v>9.7603265228470099E-2</v>
      </c>
      <c r="K243" s="17"/>
      <c r="L243" s="17">
        <v>4.2112840717555701E-2</v>
      </c>
      <c r="M243" s="17">
        <v>6.7601464164375194E-2</v>
      </c>
      <c r="N243" s="17">
        <v>6.44506778333441E-2</v>
      </c>
      <c r="O243" s="17">
        <v>0.110620494947406</v>
      </c>
      <c r="P243" s="17"/>
      <c r="Q243" s="17">
        <v>7.4019612389253295E-2</v>
      </c>
      <c r="R243" s="17">
        <v>3.8604804168877599E-2</v>
      </c>
      <c r="S243" s="17">
        <v>6.4019116685841398E-2</v>
      </c>
    </row>
    <row r="244" spans="2:19" x14ac:dyDescent="0.3">
      <c r="B244" t="s">
        <v>118</v>
      </c>
      <c r="C244" s="17">
        <v>6.2165295899877099E-2</v>
      </c>
      <c r="D244" s="17">
        <v>6.3479983706033402E-2</v>
      </c>
      <c r="E244" s="17">
        <v>6.1382680963581703E-2</v>
      </c>
      <c r="F244" s="17"/>
      <c r="G244" s="17">
        <v>4.6360508685563698E-2</v>
      </c>
      <c r="H244" s="17">
        <v>6.1198480661051997E-2</v>
      </c>
      <c r="I244" s="17">
        <v>6.0259471533956298E-2</v>
      </c>
      <c r="J244" s="17">
        <v>8.6774838358359294E-2</v>
      </c>
      <c r="K244" s="17"/>
      <c r="L244" s="17">
        <v>3.9040451460989702E-2</v>
      </c>
      <c r="M244" s="17">
        <v>5.6807051561827297E-2</v>
      </c>
      <c r="N244" s="17">
        <v>6.6608293393948095E-2</v>
      </c>
      <c r="O244" s="17">
        <v>8.6272157319851397E-2</v>
      </c>
      <c r="P244" s="17"/>
      <c r="Q244" s="17">
        <v>5.7452174950701602E-2</v>
      </c>
      <c r="R244" s="17">
        <v>6.9360356004659798E-2</v>
      </c>
      <c r="S244" s="17">
        <v>4.8497403158739301E-2</v>
      </c>
    </row>
    <row r="245" spans="2:19" x14ac:dyDescent="0.3">
      <c r="B245" t="s">
        <v>78</v>
      </c>
      <c r="C245" s="17">
        <v>8.7631290576120305E-2</v>
      </c>
      <c r="D245" s="17">
        <v>9.4605451610793007E-2</v>
      </c>
      <c r="E245" s="17">
        <v>8.1411208971878493E-2</v>
      </c>
      <c r="F245" s="17"/>
      <c r="G245" s="17">
        <v>7.1734543876177406E-2</v>
      </c>
      <c r="H245" s="17">
        <v>0.101963331475175</v>
      </c>
      <c r="I245" s="17">
        <v>7.3001043499733895E-2</v>
      </c>
      <c r="J245" s="17">
        <v>0.107157609109642</v>
      </c>
      <c r="K245" s="17"/>
      <c r="L245" s="17">
        <v>0.131045296966083</v>
      </c>
      <c r="M245" s="17">
        <v>9.15446611209558E-2</v>
      </c>
      <c r="N245" s="17">
        <v>7.0669617535887505E-2</v>
      </c>
      <c r="O245" s="17">
        <v>5.8359883823095197E-2</v>
      </c>
      <c r="P245" s="17"/>
      <c r="Q245" s="17">
        <v>9.2806809448848504E-2</v>
      </c>
      <c r="R245" s="17">
        <v>5.7713492547295797E-2</v>
      </c>
      <c r="S245" s="17">
        <v>2.8413193758827102E-2</v>
      </c>
    </row>
    <row r="246" spans="2:19" x14ac:dyDescent="0.3">
      <c r="B246" t="s">
        <v>119</v>
      </c>
      <c r="C246" s="17">
        <v>0.31482262833278502</v>
      </c>
      <c r="D246" s="17">
        <v>0.312545546341715</v>
      </c>
      <c r="E246" s="17">
        <v>0.31917555146342802</v>
      </c>
      <c r="F246" s="17"/>
      <c r="G246" s="17">
        <v>0.42234024601947601</v>
      </c>
      <c r="H246" s="17">
        <v>0.296272962542451</v>
      </c>
      <c r="I246" s="17">
        <v>0.28336948306290199</v>
      </c>
      <c r="J246" s="17">
        <v>0.226321350409108</v>
      </c>
      <c r="K246" s="17"/>
      <c r="L246" s="17">
        <v>0.35391918750693002</v>
      </c>
      <c r="M246" s="17">
        <v>0.304305416919467</v>
      </c>
      <c r="N246" s="17">
        <v>0.330047179566474</v>
      </c>
      <c r="O246" s="17">
        <v>0.27060780348193703</v>
      </c>
      <c r="P246" s="17"/>
      <c r="Q246" s="17">
        <v>0.29894650715968302</v>
      </c>
      <c r="R246" s="17">
        <v>0.54993381144362197</v>
      </c>
      <c r="S246" s="17">
        <v>0.38781414214183002</v>
      </c>
    </row>
    <row r="247" spans="2:19" x14ac:dyDescent="0.3">
      <c r="B247" t="s">
        <v>120</v>
      </c>
      <c r="C247" s="17">
        <v>0.27255969145548498</v>
      </c>
      <c r="D247" s="17">
        <v>0.25582807881337799</v>
      </c>
      <c r="E247" s="17">
        <v>0.28718229744624801</v>
      </c>
      <c r="F247" s="17"/>
      <c r="G247" s="17">
        <v>0.20431506918775699</v>
      </c>
      <c r="H247" s="17">
        <v>0.27366300969728702</v>
      </c>
      <c r="I247" s="17">
        <v>0.277891020156811</v>
      </c>
      <c r="J247" s="17">
        <v>0.35651748301323399</v>
      </c>
      <c r="K247" s="17"/>
      <c r="L247" s="17">
        <v>0.19735448357020799</v>
      </c>
      <c r="M247" s="17">
        <v>0.26958012998813902</v>
      </c>
      <c r="N247" s="17">
        <v>0.26368243220062099</v>
      </c>
      <c r="O247" s="17">
        <v>0.36060450554608497</v>
      </c>
      <c r="P247" s="17"/>
      <c r="Q247" s="17">
        <v>0.27205467632697999</v>
      </c>
      <c r="R247" s="17">
        <v>0.193544361275449</v>
      </c>
      <c r="S247" s="17">
        <v>0.28484012493569799</v>
      </c>
    </row>
    <row r="248" spans="2:19" x14ac:dyDescent="0.3">
      <c r="C248" s="17"/>
      <c r="D248" s="17"/>
      <c r="E248" s="17"/>
      <c r="F248" s="17"/>
      <c r="G248" s="17"/>
      <c r="H248" s="17"/>
      <c r="I248" s="17"/>
      <c r="J248" s="17"/>
      <c r="K248" s="17"/>
      <c r="L248" s="17"/>
      <c r="M248" s="17"/>
      <c r="N248" s="17"/>
      <c r="O248" s="17"/>
      <c r="P248" s="17"/>
      <c r="Q248" s="17"/>
      <c r="R248" s="17"/>
      <c r="S248" s="17"/>
    </row>
    <row r="249" spans="2:19" x14ac:dyDescent="0.3">
      <c r="B249" s="6" t="s">
        <v>128</v>
      </c>
      <c r="C249" s="17"/>
      <c r="D249" s="17"/>
      <c r="E249" s="17"/>
      <c r="F249" s="17"/>
      <c r="G249" s="17"/>
      <c r="H249" s="17"/>
      <c r="I249" s="17"/>
      <c r="J249" s="17"/>
      <c r="K249" s="17"/>
      <c r="L249" s="17"/>
      <c r="M249" s="17"/>
      <c r="N249" s="17"/>
      <c r="O249" s="17"/>
      <c r="P249" s="17"/>
      <c r="Q249" s="17"/>
      <c r="R249" s="17"/>
      <c r="S249" s="17"/>
    </row>
    <row r="250" spans="2:19" x14ac:dyDescent="0.3">
      <c r="B250" s="24" t="s">
        <v>50</v>
      </c>
      <c r="C250" s="17"/>
      <c r="D250" s="17"/>
      <c r="E250" s="17"/>
      <c r="F250" s="17"/>
      <c r="G250" s="17"/>
      <c r="H250" s="17"/>
      <c r="I250" s="17"/>
      <c r="J250" s="17"/>
      <c r="K250" s="17"/>
      <c r="L250" s="17"/>
      <c r="M250" s="17"/>
      <c r="N250" s="17"/>
      <c r="O250" s="17"/>
      <c r="P250" s="17"/>
      <c r="Q250" s="17"/>
      <c r="R250" s="17"/>
      <c r="S250" s="17"/>
    </row>
    <row r="251" spans="2:19" x14ac:dyDescent="0.3">
      <c r="B251" t="s">
        <v>112</v>
      </c>
      <c r="C251" s="17">
        <v>9.3902388233629605E-2</v>
      </c>
      <c r="D251" s="17">
        <v>9.49712082163649E-2</v>
      </c>
      <c r="E251" s="17">
        <v>9.02435786102425E-2</v>
      </c>
      <c r="F251" s="17"/>
      <c r="G251" s="17">
        <v>9.8492015905049995E-2</v>
      </c>
      <c r="H251" s="17">
        <v>7.6922451901783304E-2</v>
      </c>
      <c r="I251" s="17">
        <v>9.4616759916498497E-2</v>
      </c>
      <c r="J251" s="17">
        <v>0.104782979652598</v>
      </c>
      <c r="K251" s="17"/>
      <c r="L251" s="17">
        <v>7.6292463046316594E-2</v>
      </c>
      <c r="M251" s="17">
        <v>8.0672337833925203E-2</v>
      </c>
      <c r="N251" s="17">
        <v>8.29574292289149E-2</v>
      </c>
      <c r="O251" s="17">
        <v>0.137678449406227</v>
      </c>
      <c r="P251" s="17"/>
      <c r="Q251" s="17">
        <v>8.5395281531877906E-2</v>
      </c>
      <c r="R251" s="17">
        <v>0.16124799169895601</v>
      </c>
      <c r="S251" s="17">
        <v>0.102748262689522</v>
      </c>
    </row>
    <row r="252" spans="2:19" x14ac:dyDescent="0.3">
      <c r="B252" t="s">
        <v>113</v>
      </c>
      <c r="C252" s="17">
        <v>0.102290838842465</v>
      </c>
      <c r="D252" s="17">
        <v>8.9745131563711403E-2</v>
      </c>
      <c r="E252" s="17">
        <v>0.11445505749151499</v>
      </c>
      <c r="F252" s="17"/>
      <c r="G252" s="17">
        <v>0.113663757356937</v>
      </c>
      <c r="H252" s="17">
        <v>9.8295963815890702E-2</v>
      </c>
      <c r="I252" s="17">
        <v>8.3014675701770194E-2</v>
      </c>
      <c r="J252" s="17">
        <v>0.10931592594409401</v>
      </c>
      <c r="K252" s="17"/>
      <c r="L252" s="17">
        <v>8.3517228155711207E-2</v>
      </c>
      <c r="M252" s="17">
        <v>9.4359559183817193E-2</v>
      </c>
      <c r="N252" s="17">
        <v>0.100056583334896</v>
      </c>
      <c r="O252" s="17">
        <v>0.132063050073366</v>
      </c>
      <c r="P252" s="17"/>
      <c r="Q252" s="17">
        <v>0.102287434464319</v>
      </c>
      <c r="R252" s="17">
        <v>0.13719441565354301</v>
      </c>
      <c r="S252" s="17">
        <v>8.5040186511905494E-2</v>
      </c>
    </row>
    <row r="253" spans="2:19" x14ac:dyDescent="0.3">
      <c r="B253" t="s">
        <v>114</v>
      </c>
      <c r="C253" s="17">
        <v>0.20416216902127299</v>
      </c>
      <c r="D253" s="17">
        <v>0.21159198638268401</v>
      </c>
      <c r="E253" s="17">
        <v>0.19619087402626101</v>
      </c>
      <c r="F253" s="17"/>
      <c r="G253" s="17">
        <v>0.20518450929603199</v>
      </c>
      <c r="H253" s="17">
        <v>0.22160440177433799</v>
      </c>
      <c r="I253" s="17">
        <v>0.19431086490539401</v>
      </c>
      <c r="J253" s="17">
        <v>0.19246545627775499</v>
      </c>
      <c r="K253" s="17"/>
      <c r="L253" s="17">
        <v>0.181863096931864</v>
      </c>
      <c r="M253" s="17">
        <v>0.20250753617140699</v>
      </c>
      <c r="N253" s="17">
        <v>0.239470331611984</v>
      </c>
      <c r="O253" s="17">
        <v>0.19000031681191301</v>
      </c>
      <c r="P253" s="17"/>
      <c r="Q253" s="17">
        <v>0.21341334327957601</v>
      </c>
      <c r="R253" s="17">
        <v>0.159749097886212</v>
      </c>
      <c r="S253" s="17">
        <v>0.22035161453409299</v>
      </c>
    </row>
    <row r="254" spans="2:19" x14ac:dyDescent="0.3">
      <c r="B254" t="s">
        <v>115</v>
      </c>
      <c r="C254" s="17">
        <v>0.22275727900675199</v>
      </c>
      <c r="D254" s="17">
        <v>0.225020919660531</v>
      </c>
      <c r="E254" s="17">
        <v>0.22078569985757099</v>
      </c>
      <c r="F254" s="17"/>
      <c r="G254" s="17">
        <v>0.184793049011229</v>
      </c>
      <c r="H254" s="17">
        <v>0.19733391938755501</v>
      </c>
      <c r="I254" s="17">
        <v>0.28206874665852799</v>
      </c>
      <c r="J254" s="17">
        <v>0.24326860012975901</v>
      </c>
      <c r="K254" s="17"/>
      <c r="L254" s="17">
        <v>0.21817702238270101</v>
      </c>
      <c r="M254" s="17">
        <v>0.217581149379699</v>
      </c>
      <c r="N254" s="17">
        <v>0.23261016476805599</v>
      </c>
      <c r="O254" s="17">
        <v>0.22226187228389899</v>
      </c>
      <c r="P254" s="17"/>
      <c r="Q254" s="17">
        <v>0.22630540161464599</v>
      </c>
      <c r="R254" s="17">
        <v>0.182484385215473</v>
      </c>
      <c r="S254" s="17">
        <v>0.19217933061578399</v>
      </c>
    </row>
    <row r="255" spans="2:19" x14ac:dyDescent="0.3">
      <c r="B255" t="s">
        <v>116</v>
      </c>
      <c r="C255" s="17">
        <v>0.12878330571546001</v>
      </c>
      <c r="D255" s="17">
        <v>0.11001513269923199</v>
      </c>
      <c r="E255" s="17">
        <v>0.14863676708416301</v>
      </c>
      <c r="F255" s="17"/>
      <c r="G255" s="17">
        <v>0.122450708483999</v>
      </c>
      <c r="H255" s="17">
        <v>0.15726108507384101</v>
      </c>
      <c r="I255" s="17">
        <v>0.125045464967386</v>
      </c>
      <c r="J255" s="17">
        <v>0.10884230860782799</v>
      </c>
      <c r="K255" s="17"/>
      <c r="L255" s="17">
        <v>0.13918171338832699</v>
      </c>
      <c r="M255" s="17">
        <v>0.14624240076908501</v>
      </c>
      <c r="N255" s="17">
        <v>0.11939595973413</v>
      </c>
      <c r="O255" s="17">
        <v>0.109671459056568</v>
      </c>
      <c r="P255" s="17"/>
      <c r="Q255" s="17">
        <v>0.12820837124089701</v>
      </c>
      <c r="R255" s="17">
        <v>0.108515898342817</v>
      </c>
      <c r="S255" s="17">
        <v>0.126797303000518</v>
      </c>
    </row>
    <row r="256" spans="2:19" x14ac:dyDescent="0.3">
      <c r="B256" t="s">
        <v>117</v>
      </c>
      <c r="C256" s="17">
        <v>0.100552566250787</v>
      </c>
      <c r="D256" s="17">
        <v>0.111370386404919</v>
      </c>
      <c r="E256" s="17">
        <v>9.0602237651956394E-2</v>
      </c>
      <c r="F256" s="17"/>
      <c r="G256" s="17">
        <v>0.132054201755884</v>
      </c>
      <c r="H256" s="17">
        <v>0.106389106637403</v>
      </c>
      <c r="I256" s="17">
        <v>6.5979456872423306E-2</v>
      </c>
      <c r="J256" s="17">
        <v>8.6273522399759203E-2</v>
      </c>
      <c r="K256" s="17"/>
      <c r="L256" s="17">
        <v>0.119101964986578</v>
      </c>
      <c r="M256" s="17">
        <v>0.10532074186738299</v>
      </c>
      <c r="N256" s="17">
        <v>7.7154812748605403E-2</v>
      </c>
      <c r="O256" s="17">
        <v>0.10219366443646501</v>
      </c>
      <c r="P256" s="17"/>
      <c r="Q256" s="17">
        <v>9.7127073357175894E-2</v>
      </c>
      <c r="R256" s="17">
        <v>5.8349535088548003E-2</v>
      </c>
      <c r="S256" s="17">
        <v>0.14993539131424</v>
      </c>
    </row>
    <row r="257" spans="2:19" x14ac:dyDescent="0.3">
      <c r="B257" t="s">
        <v>118</v>
      </c>
      <c r="C257" s="17">
        <v>8.9359259631971402E-2</v>
      </c>
      <c r="D257" s="17">
        <v>8.8288846145372302E-2</v>
      </c>
      <c r="E257" s="17">
        <v>9.1192162022053505E-2</v>
      </c>
      <c r="F257" s="17"/>
      <c r="G257" s="17">
        <v>0.105922861192524</v>
      </c>
      <c r="H257" s="17">
        <v>8.3663914718622903E-2</v>
      </c>
      <c r="I257" s="17">
        <v>0.10187238393067</v>
      </c>
      <c r="J257" s="17">
        <v>6.4424278766297999E-2</v>
      </c>
      <c r="K257" s="17"/>
      <c r="L257" s="17">
        <v>8.9605489193066601E-2</v>
      </c>
      <c r="M257" s="17">
        <v>0.100062503307612</v>
      </c>
      <c r="N257" s="17">
        <v>0.103032474295728</v>
      </c>
      <c r="O257" s="17">
        <v>6.2724177585599297E-2</v>
      </c>
      <c r="P257" s="17"/>
      <c r="Q257" s="17">
        <v>8.6377016617717101E-2</v>
      </c>
      <c r="R257" s="17">
        <v>0.13971446999512799</v>
      </c>
      <c r="S257" s="17">
        <v>0.101354263162885</v>
      </c>
    </row>
    <row r="258" spans="2:19" x14ac:dyDescent="0.3">
      <c r="B258" t="s">
        <v>78</v>
      </c>
      <c r="C258" s="17">
        <v>5.81921932976621E-2</v>
      </c>
      <c r="D258" s="17">
        <v>6.8996388927185598E-2</v>
      </c>
      <c r="E258" s="17">
        <v>4.7893623256236501E-2</v>
      </c>
      <c r="F258" s="17"/>
      <c r="G258" s="17">
        <v>3.7438896998345898E-2</v>
      </c>
      <c r="H258" s="17">
        <v>5.8529156690566297E-2</v>
      </c>
      <c r="I258" s="17">
        <v>5.3091647047330499E-2</v>
      </c>
      <c r="J258" s="17">
        <v>9.0626928221908903E-2</v>
      </c>
      <c r="K258" s="17"/>
      <c r="L258" s="17">
        <v>9.2261021915436697E-2</v>
      </c>
      <c r="M258" s="17">
        <v>5.3253771487072298E-2</v>
      </c>
      <c r="N258" s="17">
        <v>4.5322244277684803E-2</v>
      </c>
      <c r="O258" s="17">
        <v>4.3407010345962102E-2</v>
      </c>
      <c r="P258" s="17"/>
      <c r="Q258" s="17">
        <v>6.08860778937911E-2</v>
      </c>
      <c r="R258" s="17">
        <v>5.2744206119323601E-2</v>
      </c>
      <c r="S258" s="17">
        <v>2.1593648171053401E-2</v>
      </c>
    </row>
    <row r="259" spans="2:19" x14ac:dyDescent="0.3">
      <c r="B259" t="s">
        <v>119</v>
      </c>
      <c r="C259" s="17">
        <v>0.40035539609736798</v>
      </c>
      <c r="D259" s="17">
        <v>0.39630832616276002</v>
      </c>
      <c r="E259" s="17">
        <v>0.40088951012801899</v>
      </c>
      <c r="F259" s="17"/>
      <c r="G259" s="17">
        <v>0.41734028255801803</v>
      </c>
      <c r="H259" s="17">
        <v>0.39682281749201198</v>
      </c>
      <c r="I259" s="17">
        <v>0.37194230052366301</v>
      </c>
      <c r="J259" s="17">
        <v>0.406564361874447</v>
      </c>
      <c r="K259" s="17"/>
      <c r="L259" s="17">
        <v>0.34167278813389101</v>
      </c>
      <c r="M259" s="17">
        <v>0.37753943318914901</v>
      </c>
      <c r="N259" s="17">
        <v>0.422484344175795</v>
      </c>
      <c r="O259" s="17">
        <v>0.45974181629150701</v>
      </c>
      <c r="P259" s="17"/>
      <c r="Q259" s="17">
        <v>0.40109605927577302</v>
      </c>
      <c r="R259" s="17">
        <v>0.45819150523871</v>
      </c>
      <c r="S259" s="17">
        <v>0.40814006373551998</v>
      </c>
    </row>
    <row r="260" spans="2:19" x14ac:dyDescent="0.3">
      <c r="B260" t="s">
        <v>120</v>
      </c>
      <c r="C260" s="17">
        <v>0.318695131598218</v>
      </c>
      <c r="D260" s="17">
        <v>0.30967436524952302</v>
      </c>
      <c r="E260" s="17">
        <v>0.33043116675817302</v>
      </c>
      <c r="F260" s="17"/>
      <c r="G260" s="17">
        <v>0.36042777143240701</v>
      </c>
      <c r="H260" s="17">
        <v>0.34731410642986699</v>
      </c>
      <c r="I260" s="17">
        <v>0.29289730577047901</v>
      </c>
      <c r="J260" s="17">
        <v>0.25954010977388497</v>
      </c>
      <c r="K260" s="17"/>
      <c r="L260" s="17">
        <v>0.347889167567971</v>
      </c>
      <c r="M260" s="17">
        <v>0.35162564594408002</v>
      </c>
      <c r="N260" s="17">
        <v>0.29958324677846399</v>
      </c>
      <c r="O260" s="17">
        <v>0.274589301078632</v>
      </c>
      <c r="P260" s="17"/>
      <c r="Q260" s="17">
        <v>0.31171246121578999</v>
      </c>
      <c r="R260" s="17">
        <v>0.30657990342649299</v>
      </c>
      <c r="S260" s="17">
        <v>0.37808695747764298</v>
      </c>
    </row>
    <row r="261" spans="2:19" x14ac:dyDescent="0.3">
      <c r="C261" s="17"/>
      <c r="D261" s="17"/>
      <c r="E261" s="17"/>
      <c r="F261" s="17"/>
      <c r="G261" s="17"/>
      <c r="H261" s="17"/>
      <c r="I261" s="17"/>
      <c r="J261" s="17"/>
      <c r="K261" s="17"/>
      <c r="L261" s="17"/>
      <c r="M261" s="17"/>
      <c r="N261" s="17"/>
      <c r="O261" s="17"/>
      <c r="P261" s="17"/>
      <c r="Q261" s="17"/>
      <c r="R261" s="17"/>
      <c r="S261" s="17"/>
    </row>
    <row r="262" spans="2:19" x14ac:dyDescent="0.3">
      <c r="B262" s="6" t="s">
        <v>129</v>
      </c>
      <c r="C262" s="17"/>
      <c r="D262" s="17"/>
      <c r="E262" s="17"/>
      <c r="F262" s="17"/>
      <c r="G262" s="17"/>
      <c r="H262" s="17"/>
      <c r="I262" s="17"/>
      <c r="J262" s="17"/>
      <c r="K262" s="17"/>
      <c r="L262" s="17"/>
      <c r="M262" s="17"/>
      <c r="N262" s="17"/>
      <c r="O262" s="17"/>
      <c r="P262" s="17"/>
      <c r="Q262" s="17"/>
      <c r="R262" s="17"/>
      <c r="S262" s="17"/>
    </row>
    <row r="263" spans="2:19" x14ac:dyDescent="0.3">
      <c r="B263" s="24" t="s">
        <v>50</v>
      </c>
      <c r="C263" s="17"/>
      <c r="D263" s="17"/>
      <c r="E263" s="17"/>
      <c r="F263" s="17"/>
      <c r="G263" s="17"/>
      <c r="H263" s="17"/>
      <c r="I263" s="17"/>
      <c r="J263" s="17"/>
      <c r="K263" s="17"/>
      <c r="L263" s="17"/>
      <c r="M263" s="17"/>
      <c r="N263" s="17"/>
      <c r="O263" s="17"/>
      <c r="P263" s="17"/>
      <c r="Q263" s="17"/>
      <c r="R263" s="17"/>
      <c r="S263" s="17"/>
    </row>
    <row r="264" spans="2:19" x14ac:dyDescent="0.3">
      <c r="B264" t="s">
        <v>112</v>
      </c>
      <c r="C264" s="17">
        <v>0.169694737922228</v>
      </c>
      <c r="D264" s="17">
        <v>0.171924575742469</v>
      </c>
      <c r="E264" s="17">
        <v>0.16891624475383099</v>
      </c>
      <c r="F264" s="17"/>
      <c r="G264" s="17">
        <v>0.17455456255860999</v>
      </c>
      <c r="H264" s="17">
        <v>0.17691018848920101</v>
      </c>
      <c r="I264" s="17">
        <v>0.14928489121125599</v>
      </c>
      <c r="J264" s="17">
        <v>0.16810685036755299</v>
      </c>
      <c r="K264" s="17"/>
      <c r="L264" s="17">
        <v>0.164644753947087</v>
      </c>
      <c r="M264" s="17">
        <v>0.19549797626919599</v>
      </c>
      <c r="N264" s="17">
        <v>0.15950683984657199</v>
      </c>
      <c r="O264" s="17">
        <v>0.15787385369271301</v>
      </c>
      <c r="P264" s="17"/>
      <c r="Q264" s="17">
        <v>0.15118991049126301</v>
      </c>
      <c r="R264" s="17">
        <v>0.33293832787657102</v>
      </c>
      <c r="S264" s="17">
        <v>0.21260268780875299</v>
      </c>
    </row>
    <row r="265" spans="2:19" x14ac:dyDescent="0.3">
      <c r="B265" t="s">
        <v>113</v>
      </c>
      <c r="C265" s="17">
        <v>0.184205318796447</v>
      </c>
      <c r="D265" s="17">
        <v>0.19753810482804701</v>
      </c>
      <c r="E265" s="17">
        <v>0.17245659723599099</v>
      </c>
      <c r="F265" s="17"/>
      <c r="G265" s="17">
        <v>0.200459227951301</v>
      </c>
      <c r="H265" s="17">
        <v>0.17374288858430101</v>
      </c>
      <c r="I265" s="17">
        <v>0.17285575935950001</v>
      </c>
      <c r="J265" s="17">
        <v>0.188601629903909</v>
      </c>
      <c r="K265" s="17"/>
      <c r="L265" s="17">
        <v>0.18224555693481601</v>
      </c>
      <c r="M265" s="17">
        <v>0.18002770999783499</v>
      </c>
      <c r="N265" s="17">
        <v>0.20215476051992501</v>
      </c>
      <c r="O265" s="17">
        <v>0.171238187881674</v>
      </c>
      <c r="P265" s="17"/>
      <c r="Q265" s="17">
        <v>0.186561236572307</v>
      </c>
      <c r="R265" s="17">
        <v>0.192730571749295</v>
      </c>
      <c r="S265" s="17">
        <v>0.196522697721463</v>
      </c>
    </row>
    <row r="266" spans="2:19" x14ac:dyDescent="0.3">
      <c r="B266" t="s">
        <v>114</v>
      </c>
      <c r="C266" s="17">
        <v>0.22889445678845699</v>
      </c>
      <c r="D266" s="17">
        <v>0.21590623224581901</v>
      </c>
      <c r="E266" s="17">
        <v>0.24084609965064899</v>
      </c>
      <c r="F266" s="17"/>
      <c r="G266" s="17">
        <v>0.219012869155783</v>
      </c>
      <c r="H266" s="17">
        <v>0.23207208133042201</v>
      </c>
      <c r="I266" s="17">
        <v>0.23633147787483999</v>
      </c>
      <c r="J266" s="17">
        <v>0.23130584736221099</v>
      </c>
      <c r="K266" s="17"/>
      <c r="L266" s="17">
        <v>0.21795259245337201</v>
      </c>
      <c r="M266" s="17">
        <v>0.216940684475907</v>
      </c>
      <c r="N266" s="17">
        <v>0.23892190560895499</v>
      </c>
      <c r="O266" s="17">
        <v>0.241901976941505</v>
      </c>
      <c r="P266" s="17"/>
      <c r="Q266" s="17">
        <v>0.22676165862547501</v>
      </c>
      <c r="R266" s="17">
        <v>0.21996806521723999</v>
      </c>
      <c r="S266" s="17">
        <v>0.21332766318995899</v>
      </c>
    </row>
    <row r="267" spans="2:19" x14ac:dyDescent="0.3">
      <c r="B267" t="s">
        <v>115</v>
      </c>
      <c r="C267" s="17">
        <v>0.15560568134087599</v>
      </c>
      <c r="D267" s="17">
        <v>0.14511983868553799</v>
      </c>
      <c r="E267" s="17">
        <v>0.16483124177608899</v>
      </c>
      <c r="F267" s="17"/>
      <c r="G267" s="17">
        <v>0.14133069512011601</v>
      </c>
      <c r="H267" s="17">
        <v>0.14660390259300801</v>
      </c>
      <c r="I267" s="17">
        <v>0.165646167185654</v>
      </c>
      <c r="J267" s="17">
        <v>0.176307191037644</v>
      </c>
      <c r="K267" s="17"/>
      <c r="L267" s="17">
        <v>0.156828891508041</v>
      </c>
      <c r="M267" s="17">
        <v>0.14576273639742399</v>
      </c>
      <c r="N267" s="17">
        <v>0.16644090408913301</v>
      </c>
      <c r="O267" s="17">
        <v>0.153290051521799</v>
      </c>
      <c r="P267" s="17"/>
      <c r="Q267" s="17">
        <v>0.159994459470543</v>
      </c>
      <c r="R267" s="17">
        <v>9.0759941540470193E-2</v>
      </c>
      <c r="S267" s="17">
        <v>0.14168427445397699</v>
      </c>
    </row>
    <row r="268" spans="2:19" x14ac:dyDescent="0.3">
      <c r="B268" t="s">
        <v>116</v>
      </c>
      <c r="C268" s="17">
        <v>0.13103947092242799</v>
      </c>
      <c r="D268" s="17">
        <v>0.12574937516500201</v>
      </c>
      <c r="E268" s="17">
        <v>0.13595289413461201</v>
      </c>
      <c r="F268" s="17"/>
      <c r="G268" s="17">
        <v>0.128847273448675</v>
      </c>
      <c r="H268" s="17">
        <v>0.143999404443266</v>
      </c>
      <c r="I268" s="17">
        <v>0.12819909580141001</v>
      </c>
      <c r="J268" s="17">
        <v>0.122580029943249</v>
      </c>
      <c r="K268" s="17"/>
      <c r="L268" s="17">
        <v>0.10914027580971</v>
      </c>
      <c r="M268" s="17">
        <v>0.142995158608863</v>
      </c>
      <c r="N268" s="17">
        <v>0.113118786514445</v>
      </c>
      <c r="O268" s="17">
        <v>0.15942194384463701</v>
      </c>
      <c r="P268" s="17"/>
      <c r="Q268" s="17">
        <v>0.13432991098757699</v>
      </c>
      <c r="R268" s="17">
        <v>9.7719453883285803E-2</v>
      </c>
      <c r="S268" s="17">
        <v>0.133070501182392</v>
      </c>
    </row>
    <row r="269" spans="2:19" x14ac:dyDescent="0.3">
      <c r="B269" t="s">
        <v>117</v>
      </c>
      <c r="C269" s="17">
        <v>5.0899491310122301E-2</v>
      </c>
      <c r="D269" s="17">
        <v>4.44000194335432E-2</v>
      </c>
      <c r="E269" s="17">
        <v>5.6341048948653001E-2</v>
      </c>
      <c r="F269" s="17"/>
      <c r="G269" s="17">
        <v>5.9788865488223403E-2</v>
      </c>
      <c r="H269" s="17">
        <v>4.3044189753117398E-2</v>
      </c>
      <c r="I269" s="17">
        <v>6.3462228562812098E-2</v>
      </c>
      <c r="J269" s="17">
        <v>3.7658789837416301E-2</v>
      </c>
      <c r="K269" s="17"/>
      <c r="L269" s="17">
        <v>5.0454109341317298E-2</v>
      </c>
      <c r="M269" s="17">
        <v>4.4241441231182899E-2</v>
      </c>
      <c r="N269" s="17">
        <v>4.8732476622348697E-2</v>
      </c>
      <c r="O269" s="17">
        <v>6.0893555056201497E-2</v>
      </c>
      <c r="P269" s="17"/>
      <c r="Q269" s="17">
        <v>5.5747010804614E-2</v>
      </c>
      <c r="R269" s="17">
        <v>2.89366594664461E-2</v>
      </c>
      <c r="S269" s="17">
        <v>3.4193321018923799E-2</v>
      </c>
    </row>
    <row r="270" spans="2:19" x14ac:dyDescent="0.3">
      <c r="B270" t="s">
        <v>118</v>
      </c>
      <c r="C270" s="17">
        <v>4.2202958631330903E-2</v>
      </c>
      <c r="D270" s="17">
        <v>5.0164936742987103E-2</v>
      </c>
      <c r="E270" s="17">
        <v>3.46077772023137E-2</v>
      </c>
      <c r="F270" s="17"/>
      <c r="G270" s="17">
        <v>5.30791489159173E-2</v>
      </c>
      <c r="H270" s="17">
        <v>4.8989064341031299E-2</v>
      </c>
      <c r="I270" s="17">
        <v>4.1906980484097099E-2</v>
      </c>
      <c r="J270" s="17">
        <v>2.1397206242653701E-2</v>
      </c>
      <c r="K270" s="17"/>
      <c r="L270" s="17">
        <v>4.7403580997805103E-2</v>
      </c>
      <c r="M270" s="17">
        <v>4.6049771380739402E-2</v>
      </c>
      <c r="N270" s="17">
        <v>4.0172652271690902E-2</v>
      </c>
      <c r="O270" s="17">
        <v>3.5041274932588802E-2</v>
      </c>
      <c r="P270" s="17"/>
      <c r="Q270" s="17">
        <v>4.5975163622879199E-2</v>
      </c>
      <c r="R270" s="17">
        <v>9.4711734731324302E-3</v>
      </c>
      <c r="S270" s="17">
        <v>5.6156380192005202E-2</v>
      </c>
    </row>
    <row r="271" spans="2:19" x14ac:dyDescent="0.3">
      <c r="B271" t="s">
        <v>78</v>
      </c>
      <c r="C271" s="17">
        <v>3.7457884288110997E-2</v>
      </c>
      <c r="D271" s="17">
        <v>4.9196917156594397E-2</v>
      </c>
      <c r="E271" s="17">
        <v>2.60480962978616E-2</v>
      </c>
      <c r="F271" s="17"/>
      <c r="G271" s="17">
        <v>2.2927357361373302E-2</v>
      </c>
      <c r="H271" s="17">
        <v>3.4638280465652101E-2</v>
      </c>
      <c r="I271" s="17">
        <v>4.2313399520432199E-2</v>
      </c>
      <c r="J271" s="17">
        <v>5.4042455305364202E-2</v>
      </c>
      <c r="K271" s="17"/>
      <c r="L271" s="17">
        <v>7.1330239007851903E-2</v>
      </c>
      <c r="M271" s="17">
        <v>2.8484521638853601E-2</v>
      </c>
      <c r="N271" s="17">
        <v>3.0951674526930199E-2</v>
      </c>
      <c r="O271" s="17">
        <v>2.0339156128881701E-2</v>
      </c>
      <c r="P271" s="17"/>
      <c r="Q271" s="17">
        <v>3.9440649425341798E-2</v>
      </c>
      <c r="R271" s="17">
        <v>2.7475806793559699E-2</v>
      </c>
      <c r="S271" s="17">
        <v>1.2442474432527001E-2</v>
      </c>
    </row>
    <row r="272" spans="2:19" x14ac:dyDescent="0.3">
      <c r="B272" t="s">
        <v>119</v>
      </c>
      <c r="C272" s="17">
        <v>0.58279451350713096</v>
      </c>
      <c r="D272" s="17">
        <v>0.58536891281633496</v>
      </c>
      <c r="E272" s="17">
        <v>0.58221894164047105</v>
      </c>
      <c r="F272" s="17"/>
      <c r="G272" s="17">
        <v>0.59402665966569401</v>
      </c>
      <c r="H272" s="17">
        <v>0.58272515840392403</v>
      </c>
      <c r="I272" s="17">
        <v>0.55847212844559502</v>
      </c>
      <c r="J272" s="17">
        <v>0.58801432763367301</v>
      </c>
      <c r="K272" s="17"/>
      <c r="L272" s="17">
        <v>0.56484290333527498</v>
      </c>
      <c r="M272" s="17">
        <v>0.59246637074293695</v>
      </c>
      <c r="N272" s="17">
        <v>0.60058350597545196</v>
      </c>
      <c r="O272" s="17">
        <v>0.57101401851589195</v>
      </c>
      <c r="P272" s="17"/>
      <c r="Q272" s="17">
        <v>0.56451280568904405</v>
      </c>
      <c r="R272" s="17">
        <v>0.74563696484310604</v>
      </c>
      <c r="S272" s="17">
        <v>0.62245304872017504</v>
      </c>
    </row>
    <row r="273" spans="2:19" x14ac:dyDescent="0.3">
      <c r="B273" t="s">
        <v>120</v>
      </c>
      <c r="C273" s="17">
        <v>0.22414192086388199</v>
      </c>
      <c r="D273" s="17">
        <v>0.220314331341532</v>
      </c>
      <c r="E273" s="17">
        <v>0.22690172028557901</v>
      </c>
      <c r="F273" s="17"/>
      <c r="G273" s="17">
        <v>0.24171528785281601</v>
      </c>
      <c r="H273" s="17">
        <v>0.23603265853741501</v>
      </c>
      <c r="I273" s="17">
        <v>0.233568304848319</v>
      </c>
      <c r="J273" s="17">
        <v>0.18163602602331899</v>
      </c>
      <c r="K273" s="17"/>
      <c r="L273" s="17">
        <v>0.20699796614883201</v>
      </c>
      <c r="M273" s="17">
        <v>0.23328637122078599</v>
      </c>
      <c r="N273" s="17">
        <v>0.20202391540848499</v>
      </c>
      <c r="O273" s="17">
        <v>0.25535677383342698</v>
      </c>
      <c r="P273" s="17"/>
      <c r="Q273" s="17">
        <v>0.236052085415071</v>
      </c>
      <c r="R273" s="17">
        <v>0.13612728682286401</v>
      </c>
      <c r="S273" s="17">
        <v>0.223420202393321</v>
      </c>
    </row>
    <row r="274" spans="2:19" x14ac:dyDescent="0.3">
      <c r="C274" s="17"/>
      <c r="D274" s="17"/>
      <c r="E274" s="17"/>
      <c r="F274" s="17"/>
      <c r="G274" s="17"/>
      <c r="H274" s="17"/>
      <c r="I274" s="17"/>
      <c r="J274" s="17"/>
      <c r="K274" s="17"/>
      <c r="L274" s="17"/>
      <c r="M274" s="17"/>
      <c r="N274" s="17"/>
      <c r="O274" s="17"/>
      <c r="P274" s="17"/>
      <c r="Q274" s="17"/>
      <c r="R274" s="17"/>
      <c r="S274" s="17"/>
    </row>
    <row r="275" spans="2:19" x14ac:dyDescent="0.3">
      <c r="B275" s="6" t="s">
        <v>130</v>
      </c>
      <c r="C275" s="17"/>
      <c r="D275" s="17"/>
      <c r="E275" s="17"/>
      <c r="F275" s="17"/>
      <c r="G275" s="17"/>
      <c r="H275" s="17"/>
      <c r="I275" s="17"/>
      <c r="J275" s="17"/>
      <c r="K275" s="17"/>
      <c r="L275" s="17"/>
      <c r="M275" s="17"/>
      <c r="N275" s="17"/>
      <c r="O275" s="17"/>
      <c r="P275" s="17"/>
      <c r="Q275" s="17"/>
      <c r="R275" s="17"/>
      <c r="S275" s="17"/>
    </row>
    <row r="276" spans="2:19" x14ac:dyDescent="0.3">
      <c r="B276" s="24" t="s">
        <v>50</v>
      </c>
      <c r="C276" s="17"/>
      <c r="D276" s="17"/>
      <c r="E276" s="17"/>
      <c r="F276" s="17"/>
      <c r="G276" s="17"/>
      <c r="H276" s="17"/>
      <c r="I276" s="17"/>
      <c r="J276" s="17"/>
      <c r="K276" s="17"/>
      <c r="L276" s="17"/>
      <c r="M276" s="17"/>
      <c r="N276" s="17"/>
      <c r="O276" s="17"/>
      <c r="P276" s="17"/>
      <c r="Q276" s="17"/>
      <c r="R276" s="17"/>
      <c r="S276" s="17"/>
    </row>
    <row r="277" spans="2:19" x14ac:dyDescent="0.3">
      <c r="B277" t="s">
        <v>112</v>
      </c>
      <c r="C277" s="17">
        <v>0.12313651693444699</v>
      </c>
      <c r="D277" s="17">
        <v>0.13514083251151099</v>
      </c>
      <c r="E277" s="17">
        <v>0.111394064565944</v>
      </c>
      <c r="F277" s="17"/>
      <c r="G277" s="17">
        <v>0.134827780827938</v>
      </c>
      <c r="H277" s="17">
        <v>0.131630005431604</v>
      </c>
      <c r="I277" s="17">
        <v>0.108840845564943</v>
      </c>
      <c r="J277" s="17">
        <v>0.110297065689946</v>
      </c>
      <c r="K277" s="17"/>
      <c r="L277" s="17">
        <v>0.12193203497695999</v>
      </c>
      <c r="M277" s="17">
        <v>0.130328780324207</v>
      </c>
      <c r="N277" s="17">
        <v>0.12572608232052401</v>
      </c>
      <c r="O277" s="17">
        <v>0.113756769958163</v>
      </c>
      <c r="P277" s="17"/>
      <c r="Q277" s="17">
        <v>0.106924710703896</v>
      </c>
      <c r="R277" s="17">
        <v>0.31328085485993801</v>
      </c>
      <c r="S277" s="17">
        <v>0.158333996702303</v>
      </c>
    </row>
    <row r="278" spans="2:19" x14ac:dyDescent="0.3">
      <c r="B278" t="s">
        <v>113</v>
      </c>
      <c r="C278" s="17">
        <v>0.13596597831343499</v>
      </c>
      <c r="D278" s="17">
        <v>0.137093182295002</v>
      </c>
      <c r="E278" s="17">
        <v>0.13463210340558199</v>
      </c>
      <c r="F278" s="17"/>
      <c r="G278" s="17">
        <v>0.121850199187491</v>
      </c>
      <c r="H278" s="17">
        <v>0.117457228497599</v>
      </c>
      <c r="I278" s="17">
        <v>0.148933342145773</v>
      </c>
      <c r="J278" s="17">
        <v>0.16005273981464199</v>
      </c>
      <c r="K278" s="17"/>
      <c r="L278" s="17">
        <v>0.143672031922817</v>
      </c>
      <c r="M278" s="17">
        <v>0.114998648377379</v>
      </c>
      <c r="N278" s="17">
        <v>0.136538726704033</v>
      </c>
      <c r="O278" s="17">
        <v>0.15031687859472201</v>
      </c>
      <c r="P278" s="17"/>
      <c r="Q278" s="17">
        <v>0.13416504921099501</v>
      </c>
      <c r="R278" s="17">
        <v>0.15207615900191701</v>
      </c>
      <c r="S278" s="17">
        <v>0.12971182661553099</v>
      </c>
    </row>
    <row r="279" spans="2:19" x14ac:dyDescent="0.3">
      <c r="B279" t="s">
        <v>114</v>
      </c>
      <c r="C279" s="17">
        <v>0.22676865210185099</v>
      </c>
      <c r="D279" s="17">
        <v>0.216792191055723</v>
      </c>
      <c r="E279" s="17">
        <v>0.235984352502601</v>
      </c>
      <c r="F279" s="17"/>
      <c r="G279" s="17">
        <v>0.22281124931942101</v>
      </c>
      <c r="H279" s="17">
        <v>0.20132801984613899</v>
      </c>
      <c r="I279" s="17">
        <v>0.24911386191316801</v>
      </c>
      <c r="J279" s="17">
        <v>0.24066021127448201</v>
      </c>
      <c r="K279" s="17"/>
      <c r="L279" s="17">
        <v>0.20907029691312101</v>
      </c>
      <c r="M279" s="17">
        <v>0.23386534259528099</v>
      </c>
      <c r="N279" s="17">
        <v>0.23917599495858299</v>
      </c>
      <c r="O279" s="17">
        <v>0.22335022061246701</v>
      </c>
      <c r="P279" s="17"/>
      <c r="Q279" s="17">
        <v>0.22688921128037001</v>
      </c>
      <c r="R279" s="17">
        <v>0.18357150468392999</v>
      </c>
      <c r="S279" s="17">
        <v>0.27317195958202001</v>
      </c>
    </row>
    <row r="280" spans="2:19" x14ac:dyDescent="0.3">
      <c r="B280" t="s">
        <v>115</v>
      </c>
      <c r="C280" s="17">
        <v>0.195601334510414</v>
      </c>
      <c r="D280" s="17">
        <v>0.19317991245834401</v>
      </c>
      <c r="E280" s="17">
        <v>0.19749982003264599</v>
      </c>
      <c r="F280" s="17"/>
      <c r="G280" s="17">
        <v>0.186715277062348</v>
      </c>
      <c r="H280" s="17">
        <v>0.20971522513858401</v>
      </c>
      <c r="I280" s="17">
        <v>0.18042577983188701</v>
      </c>
      <c r="J280" s="17">
        <v>0.20690444183924001</v>
      </c>
      <c r="K280" s="17"/>
      <c r="L280" s="17">
        <v>0.206453201813937</v>
      </c>
      <c r="M280" s="17">
        <v>0.19033420228078199</v>
      </c>
      <c r="N280" s="17">
        <v>0.17135267125825701</v>
      </c>
      <c r="O280" s="17">
        <v>0.21671557342523101</v>
      </c>
      <c r="P280" s="17"/>
      <c r="Q280" s="17">
        <v>0.20203040167880901</v>
      </c>
      <c r="R280" s="17">
        <v>0.132331493475569</v>
      </c>
      <c r="S280" s="17">
        <v>0.13894387616499099</v>
      </c>
    </row>
    <row r="281" spans="2:19" x14ac:dyDescent="0.3">
      <c r="B281" t="s">
        <v>116</v>
      </c>
      <c r="C281" s="17">
        <v>0.128585274108622</v>
      </c>
      <c r="D281" s="17">
        <v>0.12267353322046901</v>
      </c>
      <c r="E281" s="17">
        <v>0.13559076213328999</v>
      </c>
      <c r="F281" s="17"/>
      <c r="G281" s="17">
        <v>0.13397070394937199</v>
      </c>
      <c r="H281" s="17">
        <v>0.14447946157375499</v>
      </c>
      <c r="I281" s="17">
        <v>0.12869392004546601</v>
      </c>
      <c r="J281" s="17">
        <v>0.105887315109394</v>
      </c>
      <c r="K281" s="17"/>
      <c r="L281" s="17">
        <v>0.100923186070226</v>
      </c>
      <c r="M281" s="17">
        <v>0.14546663642306101</v>
      </c>
      <c r="N281" s="17">
        <v>0.12765841571332101</v>
      </c>
      <c r="O281" s="17">
        <v>0.138993247728082</v>
      </c>
      <c r="P281" s="17"/>
      <c r="Q281" s="17">
        <v>0.13508441471720201</v>
      </c>
      <c r="R281" s="17">
        <v>6.0059776536546497E-2</v>
      </c>
      <c r="S281" s="17">
        <v>0.14144372217154599</v>
      </c>
    </row>
    <row r="282" spans="2:19" x14ac:dyDescent="0.3">
      <c r="B282" t="s">
        <v>117</v>
      </c>
      <c r="C282" s="17">
        <v>6.4747462273789302E-2</v>
      </c>
      <c r="D282" s="17">
        <v>6.4140885229182099E-2</v>
      </c>
      <c r="E282" s="17">
        <v>6.4414777979208901E-2</v>
      </c>
      <c r="F282" s="17"/>
      <c r="G282" s="17">
        <v>6.7879085206817596E-2</v>
      </c>
      <c r="H282" s="17">
        <v>7.26376877963677E-2</v>
      </c>
      <c r="I282" s="17">
        <v>5.9920365589080003E-2</v>
      </c>
      <c r="J282" s="17">
        <v>5.7353322456932899E-2</v>
      </c>
      <c r="K282" s="17"/>
      <c r="L282" s="17">
        <v>7.2567067987256997E-2</v>
      </c>
      <c r="M282" s="17">
        <v>5.0161742345377E-2</v>
      </c>
      <c r="N282" s="17">
        <v>7.9301249909563401E-2</v>
      </c>
      <c r="O282" s="17">
        <v>5.6936588671799501E-2</v>
      </c>
      <c r="P282" s="17"/>
      <c r="Q282" s="17">
        <v>6.7678707134066193E-2</v>
      </c>
      <c r="R282" s="17">
        <v>4.9831269499336299E-2</v>
      </c>
      <c r="S282" s="17">
        <v>4.2293306057079899E-2</v>
      </c>
    </row>
    <row r="283" spans="2:19" x14ac:dyDescent="0.3">
      <c r="B283" t="s">
        <v>118</v>
      </c>
      <c r="C283" s="17">
        <v>6.9558649176755902E-2</v>
      </c>
      <c r="D283" s="17">
        <v>6.7457133857987003E-2</v>
      </c>
      <c r="E283" s="17">
        <v>7.2252696475351999E-2</v>
      </c>
      <c r="F283" s="17"/>
      <c r="G283" s="17">
        <v>8.7138849778636798E-2</v>
      </c>
      <c r="H283" s="17">
        <v>6.6294450824347304E-2</v>
      </c>
      <c r="I283" s="17">
        <v>6.7151478704197007E-2</v>
      </c>
      <c r="J283" s="17">
        <v>5.3798154742771102E-2</v>
      </c>
      <c r="K283" s="17"/>
      <c r="L283" s="17">
        <v>5.7873780549061601E-2</v>
      </c>
      <c r="M283" s="17">
        <v>8.6107107619468604E-2</v>
      </c>
      <c r="N283" s="17">
        <v>7.7547827024624205E-2</v>
      </c>
      <c r="O283" s="17">
        <v>5.4690419728027698E-2</v>
      </c>
      <c r="P283" s="17"/>
      <c r="Q283" s="17">
        <v>6.7774887352604604E-2</v>
      </c>
      <c r="R283" s="17">
        <v>7.7875239794182802E-2</v>
      </c>
      <c r="S283" s="17">
        <v>9.3113139429411296E-2</v>
      </c>
    </row>
    <row r="284" spans="2:19" x14ac:dyDescent="0.3">
      <c r="B284" t="s">
        <v>78</v>
      </c>
      <c r="C284" s="17">
        <v>5.5636132580686899E-2</v>
      </c>
      <c r="D284" s="17">
        <v>6.3522329371781594E-2</v>
      </c>
      <c r="E284" s="17">
        <v>4.8231422905376402E-2</v>
      </c>
      <c r="F284" s="17"/>
      <c r="G284" s="17">
        <v>4.4806854667976397E-2</v>
      </c>
      <c r="H284" s="17">
        <v>5.6457920891603397E-2</v>
      </c>
      <c r="I284" s="17">
        <v>5.6920406205486697E-2</v>
      </c>
      <c r="J284" s="17">
        <v>6.5046749072591503E-2</v>
      </c>
      <c r="K284" s="17"/>
      <c r="L284" s="17">
        <v>8.7508399766620698E-2</v>
      </c>
      <c r="M284" s="17">
        <v>4.8737540034443597E-2</v>
      </c>
      <c r="N284" s="17">
        <v>4.2699032111094402E-2</v>
      </c>
      <c r="O284" s="17">
        <v>4.5240301281507599E-2</v>
      </c>
      <c r="P284" s="17"/>
      <c r="Q284" s="17">
        <v>5.9452617922057499E-2</v>
      </c>
      <c r="R284" s="17">
        <v>3.09737021485804E-2</v>
      </c>
      <c r="S284" s="17">
        <v>2.2988173277118398E-2</v>
      </c>
    </row>
    <row r="285" spans="2:19" x14ac:dyDescent="0.3">
      <c r="B285" t="s">
        <v>119</v>
      </c>
      <c r="C285" s="17">
        <v>0.48587114734973202</v>
      </c>
      <c r="D285" s="17">
        <v>0.489026205862236</v>
      </c>
      <c r="E285" s="17">
        <v>0.48201052047412701</v>
      </c>
      <c r="F285" s="17"/>
      <c r="G285" s="17">
        <v>0.479489229334849</v>
      </c>
      <c r="H285" s="17">
        <v>0.45041525377534303</v>
      </c>
      <c r="I285" s="17">
        <v>0.50688804962388301</v>
      </c>
      <c r="J285" s="17">
        <v>0.51101001677906999</v>
      </c>
      <c r="K285" s="17"/>
      <c r="L285" s="17">
        <v>0.47467436381289801</v>
      </c>
      <c r="M285" s="17">
        <v>0.47919277129686799</v>
      </c>
      <c r="N285" s="17">
        <v>0.50144080398313995</v>
      </c>
      <c r="O285" s="17">
        <v>0.48742386916535202</v>
      </c>
      <c r="P285" s="17"/>
      <c r="Q285" s="17">
        <v>0.467978971195261</v>
      </c>
      <c r="R285" s="17">
        <v>0.64892851854578504</v>
      </c>
      <c r="S285" s="17">
        <v>0.56121778289985302</v>
      </c>
    </row>
    <row r="286" spans="2:19" x14ac:dyDescent="0.3">
      <c r="B286" t="s">
        <v>120</v>
      </c>
      <c r="C286" s="17">
        <v>0.26289138555916702</v>
      </c>
      <c r="D286" s="17">
        <v>0.25427155230763798</v>
      </c>
      <c r="E286" s="17">
        <v>0.27225823658785098</v>
      </c>
      <c r="F286" s="17"/>
      <c r="G286" s="17">
        <v>0.28898863893482601</v>
      </c>
      <c r="H286" s="17">
        <v>0.28341160019446998</v>
      </c>
      <c r="I286" s="17">
        <v>0.25576576433874298</v>
      </c>
      <c r="J286" s="17">
        <v>0.21703879230909801</v>
      </c>
      <c r="K286" s="17"/>
      <c r="L286" s="17">
        <v>0.231364034606545</v>
      </c>
      <c r="M286" s="17">
        <v>0.28173548638790702</v>
      </c>
      <c r="N286" s="17">
        <v>0.28450749264750902</v>
      </c>
      <c r="O286" s="17">
        <v>0.250620256127909</v>
      </c>
      <c r="P286" s="17"/>
      <c r="Q286" s="17">
        <v>0.270538009203873</v>
      </c>
      <c r="R286" s="17">
        <v>0.18776628583006599</v>
      </c>
      <c r="S286" s="17">
        <v>0.27685016765803699</v>
      </c>
    </row>
    <row r="287" spans="2:19" x14ac:dyDescent="0.3">
      <c r="C287" s="17"/>
      <c r="D287" s="17"/>
      <c r="E287" s="17"/>
      <c r="F287" s="17"/>
      <c r="G287" s="17"/>
      <c r="H287" s="17"/>
      <c r="I287" s="17"/>
      <c r="J287" s="17"/>
      <c r="K287" s="17"/>
      <c r="L287" s="17"/>
      <c r="M287" s="17"/>
      <c r="N287" s="17"/>
      <c r="O287" s="17"/>
      <c r="P287" s="17"/>
      <c r="Q287" s="17"/>
      <c r="R287" s="17"/>
      <c r="S287" s="17"/>
    </row>
    <row r="288" spans="2:19" x14ac:dyDescent="0.3">
      <c r="B288" s="6" t="s">
        <v>138</v>
      </c>
      <c r="C288" s="17"/>
      <c r="D288" s="17"/>
      <c r="E288" s="17"/>
      <c r="F288" s="17"/>
      <c r="G288" s="17"/>
      <c r="H288" s="17"/>
      <c r="I288" s="17"/>
      <c r="J288" s="17"/>
      <c r="K288" s="17"/>
      <c r="L288" s="17"/>
      <c r="M288" s="17"/>
      <c r="N288" s="17"/>
      <c r="O288" s="17"/>
      <c r="P288" s="17"/>
      <c r="Q288" s="17"/>
      <c r="R288" s="17"/>
      <c r="S288" s="17"/>
    </row>
    <row r="289" spans="2:19" x14ac:dyDescent="0.3">
      <c r="B289" s="24" t="s">
        <v>50</v>
      </c>
      <c r="C289" s="17"/>
      <c r="D289" s="17"/>
      <c r="E289" s="17"/>
      <c r="F289" s="17"/>
      <c r="G289" s="17"/>
      <c r="H289" s="17"/>
      <c r="I289" s="17"/>
      <c r="J289" s="17"/>
      <c r="K289" s="17"/>
      <c r="L289" s="17"/>
      <c r="M289" s="17"/>
      <c r="N289" s="17"/>
      <c r="O289" s="17"/>
      <c r="P289" s="17"/>
      <c r="Q289" s="17"/>
      <c r="R289" s="17"/>
      <c r="S289" s="17"/>
    </row>
    <row r="290" spans="2:19" x14ac:dyDescent="0.3">
      <c r="B290" t="s">
        <v>112</v>
      </c>
      <c r="C290" s="17">
        <v>0.193270084554407</v>
      </c>
      <c r="D290" s="17">
        <v>0.191297906677528</v>
      </c>
      <c r="E290" s="17">
        <v>0.192806310106726</v>
      </c>
      <c r="F290" s="17"/>
      <c r="G290" s="17">
        <v>0.174143875181765</v>
      </c>
      <c r="H290" s="17">
        <v>0.18832114240228401</v>
      </c>
      <c r="I290" s="17">
        <v>0.19058820265878099</v>
      </c>
      <c r="J290" s="17">
        <v>0.222310711787472</v>
      </c>
      <c r="K290" s="17"/>
      <c r="L290" s="17">
        <v>0.131830524431127</v>
      </c>
      <c r="M290" s="17">
        <v>0.17572651434170899</v>
      </c>
      <c r="N290" s="17">
        <v>0.210360406855641</v>
      </c>
      <c r="O290" s="17">
        <v>0.25516955762749699</v>
      </c>
      <c r="P290" s="17"/>
      <c r="Q290" s="17">
        <v>0.18501483960704301</v>
      </c>
      <c r="R290" s="17">
        <v>0.26004104095018199</v>
      </c>
      <c r="S290" s="17">
        <v>0.141447986809248</v>
      </c>
    </row>
    <row r="291" spans="2:19" x14ac:dyDescent="0.3">
      <c r="B291" t="s">
        <v>135</v>
      </c>
      <c r="C291" s="17">
        <v>0.42797241095055999</v>
      </c>
      <c r="D291" s="17">
        <v>0.422692986939328</v>
      </c>
      <c r="E291" s="17">
        <v>0.43400479977776901</v>
      </c>
      <c r="F291" s="17"/>
      <c r="G291" s="17">
        <v>0.42287380907268501</v>
      </c>
      <c r="H291" s="17">
        <v>0.42484374596014102</v>
      </c>
      <c r="I291" s="17">
        <v>0.46616534666315002</v>
      </c>
      <c r="J291" s="17">
        <v>0.404190921381338</v>
      </c>
      <c r="K291" s="17"/>
      <c r="L291" s="17">
        <v>0.37890702746046001</v>
      </c>
      <c r="M291" s="17">
        <v>0.43675579237144102</v>
      </c>
      <c r="N291" s="17">
        <v>0.45951126500733203</v>
      </c>
      <c r="O291" s="17">
        <v>0.43337094604451698</v>
      </c>
      <c r="P291" s="17"/>
      <c r="Q291" s="17">
        <v>0.44060663856522703</v>
      </c>
      <c r="R291" s="17">
        <v>0.40081832709265303</v>
      </c>
      <c r="S291" s="17">
        <v>0.42297658615864803</v>
      </c>
    </row>
    <row r="292" spans="2:19" x14ac:dyDescent="0.3">
      <c r="B292" t="s">
        <v>115</v>
      </c>
      <c r="C292" s="17">
        <v>0.20183839447966401</v>
      </c>
      <c r="D292" s="17">
        <v>0.19695289356239401</v>
      </c>
      <c r="E292" s="17">
        <v>0.20688600346712499</v>
      </c>
      <c r="F292" s="17"/>
      <c r="G292" s="17">
        <v>0.20183903376303999</v>
      </c>
      <c r="H292" s="17">
        <v>0.21658565257179099</v>
      </c>
      <c r="I292" s="17">
        <v>0.184629692768179</v>
      </c>
      <c r="J292" s="17">
        <v>0.20065905230307901</v>
      </c>
      <c r="K292" s="17"/>
      <c r="L292" s="17">
        <v>0.236441820831303</v>
      </c>
      <c r="M292" s="17">
        <v>0.206668097840013</v>
      </c>
      <c r="N292" s="17">
        <v>0.184070299139896</v>
      </c>
      <c r="O292" s="17">
        <v>0.18126012274289299</v>
      </c>
      <c r="P292" s="17"/>
      <c r="Q292" s="17">
        <v>0.195222902509785</v>
      </c>
      <c r="R292" s="17">
        <v>0.19940082360087699</v>
      </c>
      <c r="S292" s="17">
        <v>0.229826201303441</v>
      </c>
    </row>
    <row r="293" spans="2:19" x14ac:dyDescent="0.3">
      <c r="B293" t="s">
        <v>136</v>
      </c>
      <c r="C293" s="17">
        <v>7.1623523114160495E-2</v>
      </c>
      <c r="D293" s="17">
        <v>7.0245219199532E-2</v>
      </c>
      <c r="E293" s="17">
        <v>7.36125687818249E-2</v>
      </c>
      <c r="F293" s="17"/>
      <c r="G293" s="17">
        <v>9.9464285421471593E-2</v>
      </c>
      <c r="H293" s="17">
        <v>4.8272282297635097E-2</v>
      </c>
      <c r="I293" s="17">
        <v>7.1666009666660202E-2</v>
      </c>
      <c r="J293" s="17">
        <v>6.2977640783211802E-2</v>
      </c>
      <c r="K293" s="17"/>
      <c r="L293" s="17">
        <v>5.7106319776238E-2</v>
      </c>
      <c r="M293" s="17">
        <v>7.8475191685825493E-2</v>
      </c>
      <c r="N293" s="17">
        <v>7.7149746398146896E-2</v>
      </c>
      <c r="O293" s="17">
        <v>7.2743491956991799E-2</v>
      </c>
      <c r="P293" s="17"/>
      <c r="Q293" s="17">
        <v>6.9141903499088594E-2</v>
      </c>
      <c r="R293" s="17">
        <v>7.5377789915823001E-2</v>
      </c>
      <c r="S293" s="17">
        <v>0.105336283639552</v>
      </c>
    </row>
    <row r="294" spans="2:19" x14ac:dyDescent="0.3">
      <c r="B294" t="s">
        <v>118</v>
      </c>
      <c r="C294" s="17">
        <v>1.7539990036955801E-2</v>
      </c>
      <c r="D294" s="17">
        <v>2.2141637022120599E-2</v>
      </c>
      <c r="E294" s="17">
        <v>1.30918080895433E-2</v>
      </c>
      <c r="F294" s="17"/>
      <c r="G294" s="17">
        <v>1.5864285038694401E-2</v>
      </c>
      <c r="H294" s="17">
        <v>1.4360608939945899E-2</v>
      </c>
      <c r="I294" s="17">
        <v>1.5026298752153E-2</v>
      </c>
      <c r="J294" s="17">
        <v>2.5939427872168099E-2</v>
      </c>
      <c r="K294" s="17"/>
      <c r="L294" s="17">
        <v>2.4414654102038202E-2</v>
      </c>
      <c r="M294" s="17">
        <v>1.8626364927357999E-2</v>
      </c>
      <c r="N294" s="17">
        <v>1.6711232197395599E-2</v>
      </c>
      <c r="O294" s="17">
        <v>1.03881670300753E-2</v>
      </c>
      <c r="P294" s="17"/>
      <c r="Q294" s="17">
        <v>1.90231587921974E-2</v>
      </c>
      <c r="R294" s="17">
        <v>2.8314686313505501E-2</v>
      </c>
      <c r="S294" s="17">
        <v>1.1616580259531601E-2</v>
      </c>
    </row>
    <row r="295" spans="2:19" x14ac:dyDescent="0.3">
      <c r="B295" t="s">
        <v>60</v>
      </c>
      <c r="C295" s="17">
        <v>8.7755596864252494E-2</v>
      </c>
      <c r="D295" s="17">
        <v>9.6669356599097894E-2</v>
      </c>
      <c r="E295" s="17">
        <v>7.95985097770118E-2</v>
      </c>
      <c r="F295" s="17"/>
      <c r="G295" s="17">
        <v>8.5814711522343504E-2</v>
      </c>
      <c r="H295" s="17">
        <v>0.107616567828203</v>
      </c>
      <c r="I295" s="17">
        <v>7.1924449491077694E-2</v>
      </c>
      <c r="J295" s="17">
        <v>8.3922245872731005E-2</v>
      </c>
      <c r="K295" s="17"/>
      <c r="L295" s="17">
        <v>0.17129965339883499</v>
      </c>
      <c r="M295" s="17">
        <v>8.3748038833653601E-2</v>
      </c>
      <c r="N295" s="17">
        <v>5.2197050401589201E-2</v>
      </c>
      <c r="O295" s="17">
        <v>4.7067714598026E-2</v>
      </c>
      <c r="P295" s="17"/>
      <c r="Q295" s="17">
        <v>9.0990557026659299E-2</v>
      </c>
      <c r="R295" s="17">
        <v>3.6047332126959999E-2</v>
      </c>
      <c r="S295" s="17">
        <v>8.8796361829579007E-2</v>
      </c>
    </row>
    <row r="296" spans="2:19" x14ac:dyDescent="0.3">
      <c r="B296" t="s">
        <v>119</v>
      </c>
      <c r="C296" s="17">
        <v>0.62124249550496702</v>
      </c>
      <c r="D296" s="17">
        <v>0.61399089361685599</v>
      </c>
      <c r="E296" s="17">
        <v>0.62681110988449495</v>
      </c>
      <c r="F296" s="17"/>
      <c r="G296" s="17">
        <v>0.59701768425445001</v>
      </c>
      <c r="H296" s="17">
        <v>0.613164888362425</v>
      </c>
      <c r="I296" s="17">
        <v>0.65675354932192997</v>
      </c>
      <c r="J296" s="17">
        <v>0.62650163316881002</v>
      </c>
      <c r="K296" s="17"/>
      <c r="L296" s="17">
        <v>0.51073755189158698</v>
      </c>
      <c r="M296" s="17">
        <v>0.61248230671314996</v>
      </c>
      <c r="N296" s="17">
        <v>0.66987167186297303</v>
      </c>
      <c r="O296" s="17">
        <v>0.68854050367201403</v>
      </c>
      <c r="P296" s="17"/>
      <c r="Q296" s="17">
        <v>0.62562147817226899</v>
      </c>
      <c r="R296" s="17">
        <v>0.66085936804283496</v>
      </c>
      <c r="S296" s="17">
        <v>0.56442457296789605</v>
      </c>
    </row>
    <row r="297" spans="2:19" x14ac:dyDescent="0.3">
      <c r="B297" t="s">
        <v>120</v>
      </c>
      <c r="C297" s="17">
        <v>8.9163513151116203E-2</v>
      </c>
      <c r="D297" s="17">
        <v>9.2386856221652602E-2</v>
      </c>
      <c r="E297" s="17">
        <v>8.6704376871368199E-2</v>
      </c>
      <c r="F297" s="17"/>
      <c r="G297" s="17">
        <v>0.11532857046016599</v>
      </c>
      <c r="H297" s="17">
        <v>6.2632891237581007E-2</v>
      </c>
      <c r="I297" s="17">
        <v>8.6692308418813202E-2</v>
      </c>
      <c r="J297" s="17">
        <v>8.8917068655379905E-2</v>
      </c>
      <c r="K297" s="17"/>
      <c r="L297" s="17">
        <v>8.1520973878276198E-2</v>
      </c>
      <c r="M297" s="17">
        <v>9.7101556613183607E-2</v>
      </c>
      <c r="N297" s="17">
        <v>9.3860978595542502E-2</v>
      </c>
      <c r="O297" s="17">
        <v>8.3131658987067106E-2</v>
      </c>
      <c r="P297" s="17"/>
      <c r="Q297" s="17">
        <v>8.8165062291285998E-2</v>
      </c>
      <c r="R297" s="17">
        <v>0.10369247622932901</v>
      </c>
      <c r="S297" s="17">
        <v>0.11695286389908401</v>
      </c>
    </row>
    <row r="298" spans="2:19" x14ac:dyDescent="0.3">
      <c r="C298" s="17"/>
      <c r="D298" s="17"/>
      <c r="E298" s="17"/>
      <c r="F298" s="17"/>
      <c r="G298" s="17"/>
      <c r="H298" s="17"/>
      <c r="I298" s="17"/>
      <c r="J298" s="17"/>
      <c r="K298" s="17"/>
      <c r="L298" s="17"/>
      <c r="M298" s="17"/>
      <c r="N298" s="17"/>
      <c r="O298" s="17"/>
      <c r="P298" s="17"/>
      <c r="Q298" s="17"/>
      <c r="R298" s="17"/>
      <c r="S298" s="17"/>
    </row>
    <row r="299" spans="2:19" x14ac:dyDescent="0.3">
      <c r="B299" s="6" t="s">
        <v>139</v>
      </c>
      <c r="C299" s="17"/>
      <c r="D299" s="17"/>
      <c r="E299" s="17"/>
      <c r="F299" s="17"/>
      <c r="G299" s="17"/>
      <c r="H299" s="17"/>
      <c r="I299" s="17"/>
      <c r="J299" s="17"/>
      <c r="K299" s="17"/>
      <c r="L299" s="17"/>
      <c r="M299" s="17"/>
      <c r="N299" s="17"/>
      <c r="O299" s="17"/>
      <c r="P299" s="17"/>
      <c r="Q299" s="17"/>
      <c r="R299" s="17"/>
      <c r="S299" s="17"/>
    </row>
    <row r="300" spans="2:19" x14ac:dyDescent="0.3">
      <c r="B300" s="24" t="s">
        <v>50</v>
      </c>
      <c r="C300" s="17"/>
      <c r="D300" s="17"/>
      <c r="E300" s="17"/>
      <c r="F300" s="17"/>
      <c r="G300" s="17"/>
      <c r="H300" s="17"/>
      <c r="I300" s="17"/>
      <c r="J300" s="17"/>
      <c r="K300" s="17"/>
      <c r="L300" s="17"/>
      <c r="M300" s="17"/>
      <c r="N300" s="17"/>
      <c r="O300" s="17"/>
      <c r="P300" s="17"/>
      <c r="Q300" s="17"/>
      <c r="R300" s="17"/>
      <c r="S300" s="17"/>
    </row>
    <row r="301" spans="2:19" x14ac:dyDescent="0.3">
      <c r="B301" t="s">
        <v>112</v>
      </c>
      <c r="C301" s="17">
        <v>9.2402297047583307E-2</v>
      </c>
      <c r="D301" s="17">
        <v>9.8109217770998403E-2</v>
      </c>
      <c r="E301" s="17">
        <v>8.7489210631760794E-2</v>
      </c>
      <c r="F301" s="17"/>
      <c r="G301" s="17">
        <v>8.1436142062068895E-2</v>
      </c>
      <c r="H301" s="17">
        <v>9.6859675151248797E-2</v>
      </c>
      <c r="I301" s="17">
        <v>9.54325650436713E-2</v>
      </c>
      <c r="J301" s="17">
        <v>0.10062582891557301</v>
      </c>
      <c r="K301" s="17"/>
      <c r="L301" s="17">
        <v>6.3879000635279903E-2</v>
      </c>
      <c r="M301" s="17">
        <v>7.6034303407736203E-2</v>
      </c>
      <c r="N301" s="17">
        <v>8.5115496966754106E-2</v>
      </c>
      <c r="O301" s="17">
        <v>0.14652259872530099</v>
      </c>
      <c r="P301" s="17"/>
      <c r="Q301" s="17">
        <v>8.5600921260068505E-2</v>
      </c>
      <c r="R301" s="17">
        <v>0.14212137275606801</v>
      </c>
      <c r="S301" s="17">
        <v>0.111293654663862</v>
      </c>
    </row>
    <row r="302" spans="2:19" x14ac:dyDescent="0.3">
      <c r="B302" t="s">
        <v>135</v>
      </c>
      <c r="C302" s="17">
        <v>0.26333249598668901</v>
      </c>
      <c r="D302" s="17">
        <v>0.24802920930306199</v>
      </c>
      <c r="E302" s="17">
        <v>0.27876961996326299</v>
      </c>
      <c r="F302" s="17"/>
      <c r="G302" s="17">
        <v>0.26171378529470402</v>
      </c>
      <c r="H302" s="17">
        <v>0.24895815918917999</v>
      </c>
      <c r="I302" s="17">
        <v>0.29360117571524802</v>
      </c>
      <c r="J302" s="17">
        <v>0.25340795428766899</v>
      </c>
      <c r="K302" s="17"/>
      <c r="L302" s="17">
        <v>0.22778478653127199</v>
      </c>
      <c r="M302" s="17">
        <v>0.26871825378743802</v>
      </c>
      <c r="N302" s="17">
        <v>0.278364910182335</v>
      </c>
      <c r="O302" s="17">
        <v>0.27677006832863699</v>
      </c>
      <c r="P302" s="17"/>
      <c r="Q302" s="17">
        <v>0.26191668889185099</v>
      </c>
      <c r="R302" s="17">
        <v>0.24051398381652001</v>
      </c>
      <c r="S302" s="17">
        <v>0.27997494209073398</v>
      </c>
    </row>
    <row r="303" spans="2:19" x14ac:dyDescent="0.3">
      <c r="B303" t="s">
        <v>115</v>
      </c>
      <c r="C303" s="17">
        <v>0.239331574409193</v>
      </c>
      <c r="D303" s="17">
        <v>0.231438055720708</v>
      </c>
      <c r="E303" s="17">
        <v>0.24709479643017099</v>
      </c>
      <c r="F303" s="17"/>
      <c r="G303" s="17">
        <v>0.20060832073968099</v>
      </c>
      <c r="H303" s="17">
        <v>0.24452142241494901</v>
      </c>
      <c r="I303" s="17">
        <v>0.24743079999999801</v>
      </c>
      <c r="J303" s="17">
        <v>0.27534619527354098</v>
      </c>
      <c r="K303" s="17"/>
      <c r="L303" s="17">
        <v>0.25550256922865899</v>
      </c>
      <c r="M303" s="17">
        <v>0.25249324266852402</v>
      </c>
      <c r="N303" s="17">
        <v>0.219078489218762</v>
      </c>
      <c r="O303" s="17">
        <v>0.23086628422298999</v>
      </c>
      <c r="P303" s="17"/>
      <c r="Q303" s="17">
        <v>0.24530429751414301</v>
      </c>
      <c r="R303" s="17">
        <v>0.20573025863569999</v>
      </c>
      <c r="S303" s="17">
        <v>0.21116384235239199</v>
      </c>
    </row>
    <row r="304" spans="2:19" x14ac:dyDescent="0.3">
      <c r="B304" t="s">
        <v>136</v>
      </c>
      <c r="C304" s="17">
        <v>0.207409716972836</v>
      </c>
      <c r="D304" s="17">
        <v>0.22216774217577101</v>
      </c>
      <c r="E304" s="17">
        <v>0.192727355973802</v>
      </c>
      <c r="F304" s="17"/>
      <c r="G304" s="17">
        <v>0.22044639397607299</v>
      </c>
      <c r="H304" s="17">
        <v>0.21935176254879499</v>
      </c>
      <c r="I304" s="17">
        <v>0.20345284862559199</v>
      </c>
      <c r="J304" s="17">
        <v>0.182668036678615</v>
      </c>
      <c r="K304" s="17"/>
      <c r="L304" s="17">
        <v>0.19688902579263701</v>
      </c>
      <c r="M304" s="17">
        <v>0.21153795229580599</v>
      </c>
      <c r="N304" s="17">
        <v>0.22060072185504101</v>
      </c>
      <c r="O304" s="17">
        <v>0.19917521749693801</v>
      </c>
      <c r="P304" s="17"/>
      <c r="Q304" s="17">
        <v>0.20579975434168499</v>
      </c>
      <c r="R304" s="17">
        <v>0.19896681225673299</v>
      </c>
      <c r="S304" s="17">
        <v>0.22070402245300799</v>
      </c>
    </row>
    <row r="305" spans="2:19" x14ac:dyDescent="0.3">
      <c r="B305" t="s">
        <v>118</v>
      </c>
      <c r="C305" s="17">
        <v>0.124537027129584</v>
      </c>
      <c r="D305" s="17">
        <v>0.12574827160573901</v>
      </c>
      <c r="E305" s="17">
        <v>0.121828066722431</v>
      </c>
      <c r="F305" s="17"/>
      <c r="G305" s="17">
        <v>0.18458466487987099</v>
      </c>
      <c r="H305" s="17">
        <v>0.101388486274492</v>
      </c>
      <c r="I305" s="17">
        <v>9.0688753008133297E-2</v>
      </c>
      <c r="J305" s="17">
        <v>0.102137687753638</v>
      </c>
      <c r="K305" s="17"/>
      <c r="L305" s="17">
        <v>0.118408320972526</v>
      </c>
      <c r="M305" s="17">
        <v>0.128026921622896</v>
      </c>
      <c r="N305" s="17">
        <v>0.146805987409619</v>
      </c>
      <c r="O305" s="17">
        <v>0.102766495038374</v>
      </c>
      <c r="P305" s="17"/>
      <c r="Q305" s="17">
        <v>0.12327546497439799</v>
      </c>
      <c r="R305" s="17">
        <v>0.17698379617372501</v>
      </c>
      <c r="S305" s="17">
        <v>0.133497814849038</v>
      </c>
    </row>
    <row r="306" spans="2:19" x14ac:dyDescent="0.3">
      <c r="B306" t="s">
        <v>60</v>
      </c>
      <c r="C306" s="17">
        <v>7.2986888454115398E-2</v>
      </c>
      <c r="D306" s="17">
        <v>7.4507503423722796E-2</v>
      </c>
      <c r="E306" s="17">
        <v>7.2090950278571694E-2</v>
      </c>
      <c r="F306" s="17"/>
      <c r="G306" s="17">
        <v>5.1210693047602798E-2</v>
      </c>
      <c r="H306" s="17">
        <v>8.8920494421335705E-2</v>
      </c>
      <c r="I306" s="17">
        <v>6.9393857607357695E-2</v>
      </c>
      <c r="J306" s="17">
        <v>8.5814297090964095E-2</v>
      </c>
      <c r="K306" s="17"/>
      <c r="L306" s="17">
        <v>0.13753629683962601</v>
      </c>
      <c r="M306" s="17">
        <v>6.3189326217599401E-2</v>
      </c>
      <c r="N306" s="17">
        <v>5.0034394367488501E-2</v>
      </c>
      <c r="O306" s="17">
        <v>4.38993361877602E-2</v>
      </c>
      <c r="P306" s="17"/>
      <c r="Q306" s="17">
        <v>7.8102873017855207E-2</v>
      </c>
      <c r="R306" s="17">
        <v>3.5683776361253097E-2</v>
      </c>
      <c r="S306" s="17">
        <v>4.3365723590965501E-2</v>
      </c>
    </row>
    <row r="307" spans="2:19" x14ac:dyDescent="0.3">
      <c r="B307" t="s">
        <v>119</v>
      </c>
      <c r="C307" s="17">
        <v>0.35573479303427202</v>
      </c>
      <c r="D307" s="17">
        <v>0.34613842707406001</v>
      </c>
      <c r="E307" s="17">
        <v>0.36625883059502401</v>
      </c>
      <c r="F307" s="17"/>
      <c r="G307" s="17">
        <v>0.34314992735677302</v>
      </c>
      <c r="H307" s="17">
        <v>0.34581783434042801</v>
      </c>
      <c r="I307" s="17">
        <v>0.389033740758919</v>
      </c>
      <c r="J307" s="17">
        <v>0.35403378320324203</v>
      </c>
      <c r="K307" s="17"/>
      <c r="L307" s="17">
        <v>0.291663787166552</v>
      </c>
      <c r="M307" s="17">
        <v>0.344752557195174</v>
      </c>
      <c r="N307" s="17">
        <v>0.36348040714908902</v>
      </c>
      <c r="O307" s="17">
        <v>0.42329266705393798</v>
      </c>
      <c r="P307" s="17"/>
      <c r="Q307" s="17">
        <v>0.34751761015192001</v>
      </c>
      <c r="R307" s="17">
        <v>0.38263535657258801</v>
      </c>
      <c r="S307" s="17">
        <v>0.39126859675459602</v>
      </c>
    </row>
    <row r="308" spans="2:19" x14ac:dyDescent="0.3">
      <c r="B308" t="s">
        <v>120</v>
      </c>
      <c r="C308" s="17">
        <v>0.33194674410241998</v>
      </c>
      <c r="D308" s="17">
        <v>0.34791601378150899</v>
      </c>
      <c r="E308" s="17">
        <v>0.31455542269623299</v>
      </c>
      <c r="F308" s="17"/>
      <c r="G308" s="17">
        <v>0.40503105885594298</v>
      </c>
      <c r="H308" s="17">
        <v>0.320740248823287</v>
      </c>
      <c r="I308" s="17">
        <v>0.29414160163372499</v>
      </c>
      <c r="J308" s="17">
        <v>0.28480572443225299</v>
      </c>
      <c r="K308" s="17"/>
      <c r="L308" s="17">
        <v>0.31529734676516402</v>
      </c>
      <c r="M308" s="17">
        <v>0.33956487391870199</v>
      </c>
      <c r="N308" s="17">
        <v>0.36740670926466101</v>
      </c>
      <c r="O308" s="17">
        <v>0.30194171253531199</v>
      </c>
      <c r="P308" s="17"/>
      <c r="Q308" s="17">
        <v>0.32907521931608202</v>
      </c>
      <c r="R308" s="17">
        <v>0.37595060843045802</v>
      </c>
      <c r="S308" s="17">
        <v>0.35420183730204602</v>
      </c>
    </row>
    <row r="309" spans="2:19" x14ac:dyDescent="0.3">
      <c r="C309" s="17"/>
      <c r="D309" s="17"/>
      <c r="E309" s="17"/>
      <c r="F309" s="17"/>
      <c r="G309" s="17"/>
      <c r="H309" s="17"/>
      <c r="I309" s="17"/>
      <c r="J309" s="17"/>
      <c r="K309" s="17"/>
      <c r="L309" s="17"/>
      <c r="M309" s="17"/>
      <c r="N309" s="17"/>
      <c r="O309" s="17"/>
      <c r="P309" s="17"/>
      <c r="Q309" s="17"/>
      <c r="R309" s="17"/>
      <c r="S309" s="17"/>
    </row>
    <row r="310" spans="2:19" x14ac:dyDescent="0.3">
      <c r="B310" s="6" t="s">
        <v>140</v>
      </c>
      <c r="C310" s="17"/>
      <c r="D310" s="17"/>
      <c r="E310" s="17"/>
      <c r="F310" s="17"/>
      <c r="G310" s="17"/>
      <c r="H310" s="17"/>
      <c r="I310" s="17"/>
      <c r="J310" s="17"/>
      <c r="K310" s="17"/>
      <c r="L310" s="17"/>
      <c r="M310" s="17"/>
      <c r="N310" s="17"/>
      <c r="O310" s="17"/>
      <c r="P310" s="17"/>
      <c r="Q310" s="17"/>
      <c r="R310" s="17"/>
      <c r="S310" s="17"/>
    </row>
    <row r="311" spans="2:19" x14ac:dyDescent="0.3">
      <c r="B311" s="24" t="s">
        <v>50</v>
      </c>
      <c r="C311" s="17"/>
      <c r="D311" s="17"/>
      <c r="E311" s="17"/>
      <c r="F311" s="17"/>
      <c r="G311" s="17"/>
      <c r="H311" s="17"/>
      <c r="I311" s="17"/>
      <c r="J311" s="17"/>
      <c r="K311" s="17"/>
      <c r="L311" s="17"/>
      <c r="M311" s="17"/>
      <c r="N311" s="17"/>
      <c r="O311" s="17"/>
      <c r="P311" s="17"/>
      <c r="Q311" s="17"/>
      <c r="R311" s="17"/>
      <c r="S311" s="17"/>
    </row>
    <row r="312" spans="2:19" x14ac:dyDescent="0.3">
      <c r="B312" t="s">
        <v>112</v>
      </c>
      <c r="C312" s="17">
        <v>9.5113630600706003E-2</v>
      </c>
      <c r="D312" s="17">
        <v>9.1543933805874597E-2</v>
      </c>
      <c r="E312" s="17">
        <v>9.8584738185443097E-2</v>
      </c>
      <c r="F312" s="17"/>
      <c r="G312" s="17">
        <v>9.1126708732410799E-2</v>
      </c>
      <c r="H312" s="17">
        <v>7.4122255907770093E-2</v>
      </c>
      <c r="I312" s="17">
        <v>0.124927851868811</v>
      </c>
      <c r="J312" s="17">
        <v>9.6862028127488703E-2</v>
      </c>
      <c r="K312" s="17"/>
      <c r="L312" s="17">
        <v>7.3343521100836306E-2</v>
      </c>
      <c r="M312" s="17">
        <v>8.7675952902777896E-2</v>
      </c>
      <c r="N312" s="17">
        <v>0.10443569409098399</v>
      </c>
      <c r="O312" s="17">
        <v>0.114829134787059</v>
      </c>
      <c r="P312" s="17"/>
      <c r="Q312" s="17">
        <v>8.2113167902224907E-2</v>
      </c>
      <c r="R312" s="17">
        <v>0.153924269583113</v>
      </c>
      <c r="S312" s="17">
        <v>0.11401686315834</v>
      </c>
    </row>
    <row r="313" spans="2:19" x14ac:dyDescent="0.3">
      <c r="B313" t="s">
        <v>135</v>
      </c>
      <c r="C313" s="17">
        <v>0.39075646830015098</v>
      </c>
      <c r="D313" s="17">
        <v>0.36137408533537801</v>
      </c>
      <c r="E313" s="17">
        <v>0.420727820847213</v>
      </c>
      <c r="F313" s="17"/>
      <c r="G313" s="17">
        <v>0.37501003976433001</v>
      </c>
      <c r="H313" s="17">
        <v>0.39234037443148601</v>
      </c>
      <c r="I313" s="17">
        <v>0.381162273233836</v>
      </c>
      <c r="J313" s="17">
        <v>0.41805420331757598</v>
      </c>
      <c r="K313" s="17"/>
      <c r="L313" s="17">
        <v>0.40453751063860599</v>
      </c>
      <c r="M313" s="17">
        <v>0.39806361677447399</v>
      </c>
      <c r="N313" s="17">
        <v>0.35355199504613599</v>
      </c>
      <c r="O313" s="17">
        <v>0.40937715041004202</v>
      </c>
      <c r="P313" s="17"/>
      <c r="Q313" s="17">
        <v>0.40333079577445202</v>
      </c>
      <c r="R313" s="17">
        <v>0.377542616107166</v>
      </c>
      <c r="S313" s="17">
        <v>0.31571898846707902</v>
      </c>
    </row>
    <row r="314" spans="2:19" x14ac:dyDescent="0.3">
      <c r="B314" t="s">
        <v>115</v>
      </c>
      <c r="C314" s="17">
        <v>0.24620416299776901</v>
      </c>
      <c r="D314" s="17">
        <v>0.24348979375113899</v>
      </c>
      <c r="E314" s="17">
        <v>0.24804008344846301</v>
      </c>
      <c r="F314" s="17"/>
      <c r="G314" s="17">
        <v>0.24415602494435401</v>
      </c>
      <c r="H314" s="17">
        <v>0.246544482333826</v>
      </c>
      <c r="I314" s="17">
        <v>0.26221849522296398</v>
      </c>
      <c r="J314" s="17">
        <v>0.23112284622539001</v>
      </c>
      <c r="K314" s="17"/>
      <c r="L314" s="17">
        <v>0.23767518539349999</v>
      </c>
      <c r="M314" s="17">
        <v>0.224802874815486</v>
      </c>
      <c r="N314" s="17">
        <v>0.27638855080568497</v>
      </c>
      <c r="O314" s="17">
        <v>0.24518017046118101</v>
      </c>
      <c r="P314" s="17"/>
      <c r="Q314" s="17">
        <v>0.24937293134006899</v>
      </c>
      <c r="R314" s="17">
        <v>0.213933026850708</v>
      </c>
      <c r="S314" s="17">
        <v>0.22994596066445699</v>
      </c>
    </row>
    <row r="315" spans="2:19" x14ac:dyDescent="0.3">
      <c r="B315" t="s">
        <v>136</v>
      </c>
      <c r="C315" s="17">
        <v>0.17564461991126001</v>
      </c>
      <c r="D315" s="17">
        <v>0.198659286859623</v>
      </c>
      <c r="E315" s="17">
        <v>0.154148533389976</v>
      </c>
      <c r="F315" s="17"/>
      <c r="G315" s="17">
        <v>0.20361200017051301</v>
      </c>
      <c r="H315" s="17">
        <v>0.19418952904634099</v>
      </c>
      <c r="I315" s="17">
        <v>0.15665025465260499</v>
      </c>
      <c r="J315" s="17">
        <v>0.138794052023441</v>
      </c>
      <c r="K315" s="17"/>
      <c r="L315" s="17">
        <v>0.14752735945003001</v>
      </c>
      <c r="M315" s="17">
        <v>0.199382900783731</v>
      </c>
      <c r="N315" s="17">
        <v>0.188049602845031</v>
      </c>
      <c r="O315" s="17">
        <v>0.16464876706620901</v>
      </c>
      <c r="P315" s="17"/>
      <c r="Q315" s="17">
        <v>0.17371263551806601</v>
      </c>
      <c r="R315" s="17">
        <v>0.181328270063424</v>
      </c>
      <c r="S315" s="17">
        <v>0.248774065887093</v>
      </c>
    </row>
    <row r="316" spans="2:19" x14ac:dyDescent="0.3">
      <c r="B316" t="s">
        <v>118</v>
      </c>
      <c r="C316" s="17">
        <v>5.1247830782271103E-2</v>
      </c>
      <c r="D316" s="17">
        <v>6.0300141963920299E-2</v>
      </c>
      <c r="E316" s="17">
        <v>4.1470362573760501E-2</v>
      </c>
      <c r="F316" s="17"/>
      <c r="G316" s="17">
        <v>6.6412966064620799E-2</v>
      </c>
      <c r="H316" s="17">
        <v>3.82842500874453E-2</v>
      </c>
      <c r="I316" s="17">
        <v>4.85091783876501E-2</v>
      </c>
      <c r="J316" s="17">
        <v>4.7517847233840997E-2</v>
      </c>
      <c r="K316" s="17"/>
      <c r="L316" s="17">
        <v>4.5893317866093297E-2</v>
      </c>
      <c r="M316" s="17">
        <v>5.45259404940239E-2</v>
      </c>
      <c r="N316" s="17">
        <v>5.8908954015543899E-2</v>
      </c>
      <c r="O316" s="17">
        <v>4.4757320259266299E-2</v>
      </c>
      <c r="P316" s="17"/>
      <c r="Q316" s="17">
        <v>4.7587281554466697E-2</v>
      </c>
      <c r="R316" s="17">
        <v>5.4180608994188098E-2</v>
      </c>
      <c r="S316" s="17">
        <v>7.3970339049427306E-2</v>
      </c>
    </row>
    <row r="317" spans="2:19" x14ac:dyDescent="0.3">
      <c r="B317" t="s">
        <v>60</v>
      </c>
      <c r="C317" s="17">
        <v>4.1033287407842498E-2</v>
      </c>
      <c r="D317" s="17">
        <v>4.4632758284064697E-2</v>
      </c>
      <c r="E317" s="17">
        <v>3.7028461555144103E-2</v>
      </c>
      <c r="F317" s="17"/>
      <c r="G317" s="17">
        <v>1.9682260323771E-2</v>
      </c>
      <c r="H317" s="17">
        <v>5.4519108193132299E-2</v>
      </c>
      <c r="I317" s="17">
        <v>2.6531946634133899E-2</v>
      </c>
      <c r="J317" s="17">
        <v>6.7649023072263295E-2</v>
      </c>
      <c r="K317" s="17"/>
      <c r="L317" s="17">
        <v>9.1023105550934097E-2</v>
      </c>
      <c r="M317" s="17">
        <v>3.5548714229506298E-2</v>
      </c>
      <c r="N317" s="17">
        <v>1.8665203196620701E-2</v>
      </c>
      <c r="O317" s="17">
        <v>2.1207457016242898E-2</v>
      </c>
      <c r="P317" s="17"/>
      <c r="Q317" s="17">
        <v>4.3883187910721197E-2</v>
      </c>
      <c r="R317" s="17">
        <v>1.90912084014003E-2</v>
      </c>
      <c r="S317" s="17">
        <v>1.7573782773604399E-2</v>
      </c>
    </row>
    <row r="318" spans="2:19" x14ac:dyDescent="0.3">
      <c r="B318" t="s">
        <v>119</v>
      </c>
      <c r="C318" s="17">
        <v>0.48587009890085697</v>
      </c>
      <c r="D318" s="17">
        <v>0.45291801914125301</v>
      </c>
      <c r="E318" s="17">
        <v>0.51931255903265605</v>
      </c>
      <c r="F318" s="17"/>
      <c r="G318" s="17">
        <v>0.46613674849674003</v>
      </c>
      <c r="H318" s="17">
        <v>0.466462630339256</v>
      </c>
      <c r="I318" s="17">
        <v>0.50609012510264695</v>
      </c>
      <c r="J318" s="17">
        <v>0.51491623144506504</v>
      </c>
      <c r="K318" s="17"/>
      <c r="L318" s="17">
        <v>0.47788103173944202</v>
      </c>
      <c r="M318" s="17">
        <v>0.48573956967725201</v>
      </c>
      <c r="N318" s="17">
        <v>0.45798768913712001</v>
      </c>
      <c r="O318" s="17">
        <v>0.5242062851971</v>
      </c>
      <c r="P318" s="17"/>
      <c r="Q318" s="17">
        <v>0.48544396367667703</v>
      </c>
      <c r="R318" s="17">
        <v>0.531466885690279</v>
      </c>
      <c r="S318" s="17">
        <v>0.429735851625418</v>
      </c>
    </row>
    <row r="319" spans="2:19" x14ac:dyDescent="0.3">
      <c r="B319" t="s">
        <v>120</v>
      </c>
      <c r="C319" s="17">
        <v>0.22689245069353101</v>
      </c>
      <c r="D319" s="17">
        <v>0.258959428823544</v>
      </c>
      <c r="E319" s="17">
        <v>0.19561889596373699</v>
      </c>
      <c r="F319" s="17"/>
      <c r="G319" s="17">
        <v>0.270024966235134</v>
      </c>
      <c r="H319" s="17">
        <v>0.232473779133786</v>
      </c>
      <c r="I319" s="17">
        <v>0.205159433040255</v>
      </c>
      <c r="J319" s="17">
        <v>0.186311899257282</v>
      </c>
      <c r="K319" s="17"/>
      <c r="L319" s="17">
        <v>0.193420677316124</v>
      </c>
      <c r="M319" s="17">
        <v>0.25390884127775498</v>
      </c>
      <c r="N319" s="17">
        <v>0.246958556860575</v>
      </c>
      <c r="O319" s="17">
        <v>0.209406087325476</v>
      </c>
      <c r="P319" s="17"/>
      <c r="Q319" s="17">
        <v>0.22129991707253299</v>
      </c>
      <c r="R319" s="17">
        <v>0.235508879057612</v>
      </c>
      <c r="S319" s="17">
        <v>0.32274440493652001</v>
      </c>
    </row>
    <row r="320" spans="2:19" x14ac:dyDescent="0.3">
      <c r="C320" s="17"/>
      <c r="D320" s="17"/>
      <c r="E320" s="17"/>
      <c r="F320" s="17"/>
      <c r="G320" s="17"/>
      <c r="H320" s="17"/>
      <c r="I320" s="17"/>
      <c r="J320" s="17"/>
      <c r="K320" s="17"/>
      <c r="L320" s="17"/>
      <c r="M320" s="17"/>
      <c r="N320" s="17"/>
      <c r="O320" s="17"/>
      <c r="P320" s="17"/>
      <c r="Q320" s="17"/>
      <c r="R320" s="17"/>
      <c r="S320" s="17"/>
    </row>
    <row r="321" spans="2:19" x14ac:dyDescent="0.3">
      <c r="B321" s="6" t="s">
        <v>141</v>
      </c>
      <c r="C321" s="17"/>
      <c r="D321" s="17"/>
      <c r="E321" s="17"/>
      <c r="F321" s="17"/>
      <c r="G321" s="17"/>
      <c r="H321" s="17"/>
      <c r="I321" s="17"/>
      <c r="J321" s="17"/>
      <c r="K321" s="17"/>
      <c r="L321" s="17"/>
      <c r="M321" s="17"/>
      <c r="N321" s="17"/>
      <c r="O321" s="17"/>
      <c r="P321" s="17"/>
      <c r="Q321" s="17"/>
      <c r="R321" s="17"/>
      <c r="S321" s="17"/>
    </row>
    <row r="322" spans="2:19" x14ac:dyDescent="0.3">
      <c r="B322" s="24" t="s">
        <v>50</v>
      </c>
      <c r="C322" s="17"/>
      <c r="D322" s="17"/>
      <c r="E322" s="17"/>
      <c r="F322" s="17"/>
      <c r="G322" s="17"/>
      <c r="H322" s="17"/>
      <c r="I322" s="17"/>
      <c r="J322" s="17"/>
      <c r="K322" s="17"/>
      <c r="L322" s="17"/>
      <c r="M322" s="17"/>
      <c r="N322" s="17"/>
      <c r="O322" s="17"/>
      <c r="P322" s="17"/>
      <c r="Q322" s="17"/>
      <c r="R322" s="17"/>
      <c r="S322" s="17"/>
    </row>
    <row r="323" spans="2:19" x14ac:dyDescent="0.3">
      <c r="B323" t="s">
        <v>112</v>
      </c>
      <c r="C323" s="17">
        <v>0.112430776254987</v>
      </c>
      <c r="D323" s="17">
        <v>0.103336972677672</v>
      </c>
      <c r="E323" s="17">
        <v>0.120254920320463</v>
      </c>
      <c r="F323" s="17"/>
      <c r="G323" s="17">
        <v>0.113530039592784</v>
      </c>
      <c r="H323" s="17">
        <v>0.108707597287928</v>
      </c>
      <c r="I323" s="17">
        <v>0.105048142004962</v>
      </c>
      <c r="J323" s="17">
        <v>0.12059444680273899</v>
      </c>
      <c r="K323" s="17"/>
      <c r="L323" s="17">
        <v>7.4907007024441502E-2</v>
      </c>
      <c r="M323" s="17">
        <v>8.4102372252784899E-2</v>
      </c>
      <c r="N323" s="17">
        <v>0.110777226774532</v>
      </c>
      <c r="O323" s="17">
        <v>0.18238476742507501</v>
      </c>
      <c r="P323" s="17"/>
      <c r="Q323" s="17">
        <v>9.8548934471563196E-2</v>
      </c>
      <c r="R323" s="17">
        <v>0.22556193131346999</v>
      </c>
      <c r="S323" s="17">
        <v>9.8237855797018506E-2</v>
      </c>
    </row>
    <row r="324" spans="2:19" x14ac:dyDescent="0.3">
      <c r="B324" t="s">
        <v>135</v>
      </c>
      <c r="C324" s="17">
        <v>0.35762584214452497</v>
      </c>
      <c r="D324" s="17">
        <v>0.34350187990625097</v>
      </c>
      <c r="E324" s="17">
        <v>0.37164837247374599</v>
      </c>
      <c r="F324" s="17"/>
      <c r="G324" s="17">
        <v>0.34158334928888301</v>
      </c>
      <c r="H324" s="17">
        <v>0.38053372220010301</v>
      </c>
      <c r="I324" s="17">
        <v>0.380418963869813</v>
      </c>
      <c r="J324" s="17">
        <v>0.33286594537095798</v>
      </c>
      <c r="K324" s="17"/>
      <c r="L324" s="17">
        <v>0.35684419531098099</v>
      </c>
      <c r="M324" s="17">
        <v>0.38087016984602601</v>
      </c>
      <c r="N324" s="17">
        <v>0.331575211113734</v>
      </c>
      <c r="O324" s="17">
        <v>0.361488864265123</v>
      </c>
      <c r="P324" s="17"/>
      <c r="Q324" s="17">
        <v>0.36065322272362299</v>
      </c>
      <c r="R324" s="17">
        <v>0.34418696700942603</v>
      </c>
      <c r="S324" s="17">
        <v>0.36686780452893403</v>
      </c>
    </row>
    <row r="325" spans="2:19" x14ac:dyDescent="0.3">
      <c r="B325" t="s">
        <v>115</v>
      </c>
      <c r="C325" s="17">
        <v>0.239498288027541</v>
      </c>
      <c r="D325" s="17">
        <v>0.23856483114204699</v>
      </c>
      <c r="E325" s="17">
        <v>0.24069512480775701</v>
      </c>
      <c r="F325" s="17"/>
      <c r="G325" s="17">
        <v>0.232249802121194</v>
      </c>
      <c r="H325" s="17">
        <v>0.23729083554208799</v>
      </c>
      <c r="I325" s="17">
        <v>0.23737592432660601</v>
      </c>
      <c r="J325" s="17">
        <v>0.25379670703610602</v>
      </c>
      <c r="K325" s="17"/>
      <c r="L325" s="17">
        <v>0.238364982257467</v>
      </c>
      <c r="M325" s="17">
        <v>0.23807843032074399</v>
      </c>
      <c r="N325" s="17">
        <v>0.248453294063988</v>
      </c>
      <c r="O325" s="17">
        <v>0.232465998962291</v>
      </c>
      <c r="P325" s="17"/>
      <c r="Q325" s="17">
        <v>0.23817109895090299</v>
      </c>
      <c r="R325" s="17">
        <v>0.21121982678902601</v>
      </c>
      <c r="S325" s="17">
        <v>0.257695179298009</v>
      </c>
    </row>
    <row r="326" spans="2:19" x14ac:dyDescent="0.3">
      <c r="B326" t="s">
        <v>136</v>
      </c>
      <c r="C326" s="17">
        <v>0.14093562139172</v>
      </c>
      <c r="D326" s="17">
        <v>0.14530706753639699</v>
      </c>
      <c r="E326" s="17">
        <v>0.13637911475551501</v>
      </c>
      <c r="F326" s="17"/>
      <c r="G326" s="17">
        <v>0.158592623620495</v>
      </c>
      <c r="H326" s="17">
        <v>0.142915565994361</v>
      </c>
      <c r="I326" s="17">
        <v>0.14916623967977899</v>
      </c>
      <c r="J326" s="17">
        <v>0.10894065655683299</v>
      </c>
      <c r="K326" s="17"/>
      <c r="L326" s="17">
        <v>0.14053677383434299</v>
      </c>
      <c r="M326" s="17">
        <v>0.141333631559451</v>
      </c>
      <c r="N326" s="17">
        <v>0.16042684653123801</v>
      </c>
      <c r="O326" s="17">
        <v>0.119788503058031</v>
      </c>
      <c r="P326" s="17"/>
      <c r="Q326" s="17">
        <v>0.147840353150621</v>
      </c>
      <c r="R326" s="17">
        <v>8.0597136128410102E-2</v>
      </c>
      <c r="S326" s="17">
        <v>0.15426231762928599</v>
      </c>
    </row>
    <row r="327" spans="2:19" x14ac:dyDescent="0.3">
      <c r="B327" t="s">
        <v>118</v>
      </c>
      <c r="C327" s="17">
        <v>8.9052383855745307E-2</v>
      </c>
      <c r="D327" s="17">
        <v>0.103687061489594</v>
      </c>
      <c r="E327" s="17">
        <v>7.5189973207059793E-2</v>
      </c>
      <c r="F327" s="17"/>
      <c r="G327" s="17">
        <v>9.6647461869022899E-2</v>
      </c>
      <c r="H327" s="17">
        <v>6.1442170114567103E-2</v>
      </c>
      <c r="I327" s="17">
        <v>7.7073825125997905E-2</v>
      </c>
      <c r="J327" s="17">
        <v>0.119300468378222</v>
      </c>
      <c r="K327" s="17"/>
      <c r="L327" s="17">
        <v>8.5263855815154305E-2</v>
      </c>
      <c r="M327" s="17">
        <v>9.3700951270304603E-2</v>
      </c>
      <c r="N327" s="17">
        <v>0.10263475016887</v>
      </c>
      <c r="O327" s="17">
        <v>7.3098975832151303E-2</v>
      </c>
      <c r="P327" s="17"/>
      <c r="Q327" s="17">
        <v>9.2090712859580204E-2</v>
      </c>
      <c r="R327" s="17">
        <v>8.0749171421026195E-2</v>
      </c>
      <c r="S327" s="17">
        <v>8.6800954641115299E-2</v>
      </c>
    </row>
    <row r="328" spans="2:19" x14ac:dyDescent="0.3">
      <c r="B328" t="s">
        <v>60</v>
      </c>
      <c r="C328" s="17">
        <v>6.0457088325481002E-2</v>
      </c>
      <c r="D328" s="17">
        <v>6.5602187248038499E-2</v>
      </c>
      <c r="E328" s="17">
        <v>5.5832494435459998E-2</v>
      </c>
      <c r="F328" s="17"/>
      <c r="G328" s="17">
        <v>5.7396723507621303E-2</v>
      </c>
      <c r="H328" s="17">
        <v>6.9110108860953895E-2</v>
      </c>
      <c r="I328" s="17">
        <v>5.0916904992843098E-2</v>
      </c>
      <c r="J328" s="17">
        <v>6.4501775855141205E-2</v>
      </c>
      <c r="K328" s="17"/>
      <c r="L328" s="17">
        <v>0.10408318575761299</v>
      </c>
      <c r="M328" s="17">
        <v>6.1914444750689003E-2</v>
      </c>
      <c r="N328" s="17">
        <v>4.6132671347638599E-2</v>
      </c>
      <c r="O328" s="17">
        <v>3.0772890457328499E-2</v>
      </c>
      <c r="P328" s="17"/>
      <c r="Q328" s="17">
        <v>6.2695677843709302E-2</v>
      </c>
      <c r="R328" s="17">
        <v>5.76849673386425E-2</v>
      </c>
      <c r="S328" s="17">
        <v>3.61358881056381E-2</v>
      </c>
    </row>
    <row r="329" spans="2:19" x14ac:dyDescent="0.3">
      <c r="B329" t="s">
        <v>119</v>
      </c>
      <c r="C329" s="17">
        <v>0.47005661839951302</v>
      </c>
      <c r="D329" s="17">
        <v>0.44683885258392397</v>
      </c>
      <c r="E329" s="17">
        <v>0.49190329279420902</v>
      </c>
      <c r="F329" s="17"/>
      <c r="G329" s="17">
        <v>0.45511338888166702</v>
      </c>
      <c r="H329" s="17">
        <v>0.48924131948803101</v>
      </c>
      <c r="I329" s="17">
        <v>0.48546710587477399</v>
      </c>
      <c r="J329" s="17">
        <v>0.45346039217369699</v>
      </c>
      <c r="K329" s="17"/>
      <c r="L329" s="17">
        <v>0.43175120233542302</v>
      </c>
      <c r="M329" s="17">
        <v>0.464972542098811</v>
      </c>
      <c r="N329" s="17">
        <v>0.442352437888266</v>
      </c>
      <c r="O329" s="17">
        <v>0.54387363169019798</v>
      </c>
      <c r="P329" s="17"/>
      <c r="Q329" s="17">
        <v>0.45920215719518598</v>
      </c>
      <c r="R329" s="17">
        <v>0.56974889832289499</v>
      </c>
      <c r="S329" s="17">
        <v>0.46510566032595202</v>
      </c>
    </row>
    <row r="330" spans="2:19" x14ac:dyDescent="0.3">
      <c r="B330" t="s">
        <v>120</v>
      </c>
      <c r="C330" s="17">
        <v>0.22998800524746499</v>
      </c>
      <c r="D330" s="17">
        <v>0.248994129025991</v>
      </c>
      <c r="E330" s="17">
        <v>0.21156908796257401</v>
      </c>
      <c r="F330" s="17"/>
      <c r="G330" s="17">
        <v>0.25524008548951699</v>
      </c>
      <c r="H330" s="17">
        <v>0.20435773610892799</v>
      </c>
      <c r="I330" s="17">
        <v>0.22624006480577699</v>
      </c>
      <c r="J330" s="17">
        <v>0.22824112493505599</v>
      </c>
      <c r="K330" s="17"/>
      <c r="L330" s="17">
        <v>0.22580062964949699</v>
      </c>
      <c r="M330" s="17">
        <v>0.23503458282975601</v>
      </c>
      <c r="N330" s="17">
        <v>0.26306159670010798</v>
      </c>
      <c r="O330" s="17">
        <v>0.19288747889018201</v>
      </c>
      <c r="P330" s="17"/>
      <c r="Q330" s="17">
        <v>0.23993106601020101</v>
      </c>
      <c r="R330" s="17">
        <v>0.16134630754943599</v>
      </c>
      <c r="S330" s="17">
        <v>0.241063272270401</v>
      </c>
    </row>
    <row r="331" spans="2:19" x14ac:dyDescent="0.3">
      <c r="C331" s="17"/>
      <c r="D331" s="17"/>
      <c r="E331" s="17"/>
      <c r="F331" s="17"/>
      <c r="G331" s="17"/>
      <c r="H331" s="17"/>
      <c r="I331" s="17"/>
      <c r="J331" s="17"/>
      <c r="K331" s="17"/>
      <c r="L331" s="17"/>
      <c r="M331" s="17"/>
      <c r="N331" s="17"/>
      <c r="O331" s="17"/>
      <c r="P331" s="17"/>
      <c r="Q331" s="17"/>
      <c r="R331" s="17"/>
      <c r="S331" s="17"/>
    </row>
    <row r="332" spans="2:19" x14ac:dyDescent="0.3">
      <c r="B332" s="6" t="s">
        <v>163</v>
      </c>
      <c r="C332" s="17"/>
      <c r="D332" s="17"/>
      <c r="E332" s="17"/>
      <c r="F332" s="17"/>
      <c r="G332" s="17"/>
      <c r="H332" s="17"/>
      <c r="I332" s="17"/>
      <c r="J332" s="17"/>
      <c r="K332" s="17"/>
      <c r="L332" s="17"/>
      <c r="M332" s="17"/>
      <c r="N332" s="17"/>
      <c r="O332" s="17"/>
      <c r="P332" s="17"/>
      <c r="Q332" s="17"/>
      <c r="R332" s="17"/>
      <c r="S332" s="17"/>
    </row>
    <row r="333" spans="2:19" x14ac:dyDescent="0.3">
      <c r="B333" s="24" t="s">
        <v>50</v>
      </c>
      <c r="C333" s="17"/>
      <c r="D333" s="17"/>
      <c r="E333" s="17"/>
      <c r="F333" s="17"/>
      <c r="G333" s="17"/>
      <c r="H333" s="17"/>
      <c r="I333" s="17"/>
      <c r="J333" s="17"/>
      <c r="K333" s="17"/>
      <c r="L333" s="17"/>
      <c r="M333" s="17"/>
      <c r="N333" s="17"/>
      <c r="O333" s="17"/>
      <c r="P333" s="17"/>
      <c r="Q333" s="17"/>
      <c r="R333" s="17"/>
      <c r="S333" s="17"/>
    </row>
    <row r="334" spans="2:19" x14ac:dyDescent="0.3">
      <c r="B334" t="s">
        <v>151</v>
      </c>
      <c r="C334" s="17">
        <v>3.0326766938973002E-2</v>
      </c>
      <c r="D334" s="17">
        <v>2.3202488801657699E-2</v>
      </c>
      <c r="E334" s="17">
        <v>3.6850610238528397E-2</v>
      </c>
      <c r="F334" s="17"/>
      <c r="G334" s="17">
        <v>2.9981703421987201E-2</v>
      </c>
      <c r="H334" s="17">
        <v>1.8932785789824699E-2</v>
      </c>
      <c r="I334" s="17">
        <v>2.9313938509278499E-2</v>
      </c>
      <c r="J334" s="17">
        <v>4.30971072340008E-2</v>
      </c>
      <c r="K334" s="17"/>
      <c r="L334" s="17">
        <v>2.4125623232578001E-2</v>
      </c>
      <c r="M334" s="17">
        <v>1.8348426247968799E-2</v>
      </c>
      <c r="N334" s="17">
        <v>3.88485255173662E-2</v>
      </c>
      <c r="O334" s="17">
        <v>4.0251303074648699E-2</v>
      </c>
      <c r="P334" s="17"/>
      <c r="Q334" s="17">
        <v>2.64904270870591E-2</v>
      </c>
      <c r="R334" s="17">
        <v>4.54416989310195E-2</v>
      </c>
      <c r="S334" s="17">
        <v>3.5645638684590003E-2</v>
      </c>
    </row>
    <row r="335" spans="2:19" x14ac:dyDescent="0.3">
      <c r="B335" t="s">
        <v>152</v>
      </c>
      <c r="C335" s="17">
        <v>2.3006636072655198E-2</v>
      </c>
      <c r="D335" s="17">
        <v>2.1107595262711099E-2</v>
      </c>
      <c r="E335" s="17">
        <v>2.5100707242965901E-2</v>
      </c>
      <c r="F335" s="17"/>
      <c r="G335" s="17">
        <v>1.6943869080522801E-2</v>
      </c>
      <c r="H335" s="17">
        <v>2.9137692032306501E-2</v>
      </c>
      <c r="I335" s="17">
        <v>3.5171221217092603E-2</v>
      </c>
      <c r="J335" s="17">
        <v>1.33149649204382E-2</v>
      </c>
      <c r="K335" s="17"/>
      <c r="L335" s="17">
        <v>7.0118550623681003E-3</v>
      </c>
      <c r="M335" s="17">
        <v>2.1406047747637501E-2</v>
      </c>
      <c r="N335" s="17">
        <v>1.91480241126341E-2</v>
      </c>
      <c r="O335" s="17">
        <v>4.4912712802505701E-2</v>
      </c>
      <c r="P335" s="17"/>
      <c r="Q335" s="17">
        <v>2.1167470171027099E-2</v>
      </c>
      <c r="R335" s="17">
        <v>1.20229372757065E-2</v>
      </c>
      <c r="S335" s="17">
        <v>2.55970383012884E-2</v>
      </c>
    </row>
    <row r="336" spans="2:19" x14ac:dyDescent="0.3">
      <c r="B336" t="s">
        <v>153</v>
      </c>
      <c r="C336" s="17">
        <v>4.06811073386915E-2</v>
      </c>
      <c r="D336" s="17">
        <v>3.4441831723411302E-2</v>
      </c>
      <c r="E336" s="17">
        <v>4.7262967323253899E-2</v>
      </c>
      <c r="F336" s="17"/>
      <c r="G336" s="17">
        <v>3.0990949153416401E-2</v>
      </c>
      <c r="H336" s="17">
        <v>4.57227853861049E-2</v>
      </c>
      <c r="I336" s="17">
        <v>4.7349483028419702E-2</v>
      </c>
      <c r="J336" s="17">
        <v>4.0471510388284497E-2</v>
      </c>
      <c r="K336" s="17"/>
      <c r="L336" s="17">
        <v>1.9487383073330301E-2</v>
      </c>
      <c r="M336" s="17">
        <v>3.0074396587597699E-2</v>
      </c>
      <c r="N336" s="17">
        <v>5.3612145004986803E-2</v>
      </c>
      <c r="O336" s="17">
        <v>5.9338004554515197E-2</v>
      </c>
      <c r="P336" s="17"/>
      <c r="Q336" s="17">
        <v>3.2508730999059002E-2</v>
      </c>
      <c r="R336" s="17">
        <v>9.4220944428912407E-2</v>
      </c>
      <c r="S336" s="17">
        <v>5.3951704660182599E-2</v>
      </c>
    </row>
    <row r="337" spans="2:19" x14ac:dyDescent="0.3">
      <c r="B337" t="s">
        <v>154</v>
      </c>
      <c r="C337" s="17">
        <v>4.6080253588605201E-2</v>
      </c>
      <c r="D337" s="17">
        <v>3.6395648629052098E-2</v>
      </c>
      <c r="E337" s="17">
        <v>5.6150843907693003E-2</v>
      </c>
      <c r="F337" s="17"/>
      <c r="G337" s="17">
        <v>4.3876417252932898E-2</v>
      </c>
      <c r="H337" s="17">
        <v>3.6169918187773001E-2</v>
      </c>
      <c r="I337" s="17">
        <v>5.7734118050824602E-2</v>
      </c>
      <c r="J337" s="17">
        <v>4.8674630588599499E-2</v>
      </c>
      <c r="K337" s="17"/>
      <c r="L337" s="17">
        <v>2.5701281680610599E-2</v>
      </c>
      <c r="M337" s="17">
        <v>5.3808195223347802E-2</v>
      </c>
      <c r="N337" s="17">
        <v>4.9628654949328901E-2</v>
      </c>
      <c r="O337" s="17">
        <v>5.42568892756864E-2</v>
      </c>
      <c r="P337" s="17"/>
      <c r="Q337" s="17">
        <v>4.53058258304741E-2</v>
      </c>
      <c r="R337" s="17">
        <v>5.2592464518154899E-2</v>
      </c>
      <c r="S337" s="17">
        <v>4.9313230757797803E-2</v>
      </c>
    </row>
    <row r="338" spans="2:19" x14ac:dyDescent="0.3">
      <c r="B338" t="s">
        <v>155</v>
      </c>
      <c r="C338" s="17">
        <v>7.6947008381067106E-2</v>
      </c>
      <c r="D338" s="17">
        <v>7.2811304326590595E-2</v>
      </c>
      <c r="E338" s="17">
        <v>8.0937267897475795E-2</v>
      </c>
      <c r="F338" s="17"/>
      <c r="G338" s="17">
        <v>7.1090040808746896E-2</v>
      </c>
      <c r="H338" s="17">
        <v>9.3372863507404993E-2</v>
      </c>
      <c r="I338" s="17">
        <v>7.3021709135772994E-2</v>
      </c>
      <c r="J338" s="17">
        <v>6.9304322705812896E-2</v>
      </c>
      <c r="K338" s="17"/>
      <c r="L338" s="17">
        <v>5.1001740188979398E-2</v>
      </c>
      <c r="M338" s="17">
        <v>6.95934837615617E-2</v>
      </c>
      <c r="N338" s="17">
        <v>8.2992352044248097E-2</v>
      </c>
      <c r="O338" s="17">
        <v>0.104296434444954</v>
      </c>
      <c r="P338" s="17"/>
      <c r="Q338" s="17">
        <v>7.3947344027645204E-2</v>
      </c>
      <c r="R338" s="17">
        <v>7.4390596131031606E-2</v>
      </c>
      <c r="S338" s="17">
        <v>7.7957225652356799E-2</v>
      </c>
    </row>
    <row r="339" spans="2:19" x14ac:dyDescent="0.3">
      <c r="B339" t="s">
        <v>156</v>
      </c>
      <c r="C339" s="17">
        <v>9.5351416578501005E-2</v>
      </c>
      <c r="D339" s="17">
        <v>8.4800409565490398E-2</v>
      </c>
      <c r="E339" s="17">
        <v>0.106708614192077</v>
      </c>
      <c r="F339" s="17"/>
      <c r="G339" s="17">
        <v>8.9934885913977497E-2</v>
      </c>
      <c r="H339" s="17">
        <v>9.7693142451450596E-2</v>
      </c>
      <c r="I339" s="17">
        <v>0.1139459906357</v>
      </c>
      <c r="J339" s="17">
        <v>8.1067624180037295E-2</v>
      </c>
      <c r="K339" s="17"/>
      <c r="L339" s="17">
        <v>4.5173375951641302E-2</v>
      </c>
      <c r="M339" s="17">
        <v>9.9356544659140206E-2</v>
      </c>
      <c r="N339" s="17">
        <v>0.111248942989938</v>
      </c>
      <c r="O339" s="17">
        <v>0.123975349463201</v>
      </c>
      <c r="P339" s="17"/>
      <c r="Q339" s="17">
        <v>9.1448235733817301E-2</v>
      </c>
      <c r="R339" s="17">
        <v>0.14885613395230801</v>
      </c>
      <c r="S339" s="17">
        <v>6.2820567278968106E-2</v>
      </c>
    </row>
    <row r="340" spans="2:19" x14ac:dyDescent="0.3">
      <c r="B340" t="s">
        <v>157</v>
      </c>
      <c r="C340" s="17">
        <v>0.127777760481595</v>
      </c>
      <c r="D340" s="17">
        <v>0.119372624919463</v>
      </c>
      <c r="E340" s="17">
        <v>0.13410892544015801</v>
      </c>
      <c r="F340" s="17"/>
      <c r="G340" s="17">
        <v>0.12697311894195601</v>
      </c>
      <c r="H340" s="17">
        <v>0.104765721550049</v>
      </c>
      <c r="I340" s="17">
        <v>0.15637976674720599</v>
      </c>
      <c r="J340" s="17">
        <v>0.131105551976545</v>
      </c>
      <c r="K340" s="17"/>
      <c r="L340" s="17">
        <v>8.3170199200631595E-2</v>
      </c>
      <c r="M340" s="17">
        <v>0.11424243951463001</v>
      </c>
      <c r="N340" s="17">
        <v>0.136566429907028</v>
      </c>
      <c r="O340" s="17">
        <v>0.17750352880317899</v>
      </c>
      <c r="P340" s="17"/>
      <c r="Q340" s="17">
        <v>0.12870182816060799</v>
      </c>
      <c r="R340" s="17">
        <v>8.5634714304537299E-2</v>
      </c>
      <c r="S340" s="17">
        <v>0.128661530035105</v>
      </c>
    </row>
    <row r="341" spans="2:19" x14ac:dyDescent="0.3">
      <c r="B341" t="s">
        <v>158</v>
      </c>
      <c r="C341" s="17">
        <v>0.19348904211197099</v>
      </c>
      <c r="D341" s="17">
        <v>0.183577428596186</v>
      </c>
      <c r="E341" s="17">
        <v>0.203918847546911</v>
      </c>
      <c r="F341" s="17"/>
      <c r="G341" s="17">
        <v>0.230738548918032</v>
      </c>
      <c r="H341" s="17">
        <v>0.19907272559139599</v>
      </c>
      <c r="I341" s="17">
        <v>0.161513092384378</v>
      </c>
      <c r="J341" s="17">
        <v>0.16579759890408099</v>
      </c>
      <c r="K341" s="17"/>
      <c r="L341" s="17">
        <v>0.16519031562940001</v>
      </c>
      <c r="M341" s="17">
        <v>0.23474875651324401</v>
      </c>
      <c r="N341" s="17">
        <v>0.205410783320122</v>
      </c>
      <c r="O341" s="17">
        <v>0.16424768053965599</v>
      </c>
      <c r="P341" s="17"/>
      <c r="Q341" s="17">
        <v>0.20294987436825801</v>
      </c>
      <c r="R341" s="17">
        <v>0.20571155316928899</v>
      </c>
      <c r="S341" s="17">
        <v>0.17669808158796799</v>
      </c>
    </row>
    <row r="342" spans="2:19" x14ac:dyDescent="0.3">
      <c r="B342" t="s">
        <v>159</v>
      </c>
      <c r="C342" s="17">
        <v>0.21329471868941399</v>
      </c>
      <c r="D342" s="17">
        <v>0.23571339266309599</v>
      </c>
      <c r="E342" s="17">
        <v>0.19091198342551699</v>
      </c>
      <c r="F342" s="17"/>
      <c r="G342" s="17">
        <v>0.23018560251895501</v>
      </c>
      <c r="H342" s="17">
        <v>0.21980688382104899</v>
      </c>
      <c r="I342" s="17">
        <v>0.18311773684386701</v>
      </c>
      <c r="J342" s="17">
        <v>0.213184152028388</v>
      </c>
      <c r="K342" s="17"/>
      <c r="L342" s="17">
        <v>0.25722725900884003</v>
      </c>
      <c r="M342" s="17">
        <v>0.21616341428656999</v>
      </c>
      <c r="N342" s="17">
        <v>0.20714031465750599</v>
      </c>
      <c r="O342" s="17">
        <v>0.17292678218068</v>
      </c>
      <c r="P342" s="17"/>
      <c r="Q342" s="17">
        <v>0.21611543783866</v>
      </c>
      <c r="R342" s="17">
        <v>0.160472353190625</v>
      </c>
      <c r="S342" s="17">
        <v>0.28948206208972399</v>
      </c>
    </row>
    <row r="343" spans="2:19" x14ac:dyDescent="0.3">
      <c r="B343" t="s">
        <v>160</v>
      </c>
      <c r="C343" s="17">
        <v>6.1333211007230097E-2</v>
      </c>
      <c r="D343" s="17">
        <v>8.1329418705591003E-2</v>
      </c>
      <c r="E343" s="17">
        <v>4.1876717718826902E-2</v>
      </c>
      <c r="F343" s="17"/>
      <c r="G343" s="17">
        <v>6.3745016315386704E-2</v>
      </c>
      <c r="H343" s="17">
        <v>5.2238788301695198E-2</v>
      </c>
      <c r="I343" s="17">
        <v>5.9368369403433201E-2</v>
      </c>
      <c r="J343" s="17">
        <v>7.1396715015933504E-2</v>
      </c>
      <c r="K343" s="17"/>
      <c r="L343" s="17">
        <v>8.9654946323050905E-2</v>
      </c>
      <c r="M343" s="17">
        <v>6.6409199195820903E-2</v>
      </c>
      <c r="N343" s="17">
        <v>5.9899412531342698E-2</v>
      </c>
      <c r="O343" s="17">
        <v>2.90747701483717E-2</v>
      </c>
      <c r="P343" s="17"/>
      <c r="Q343" s="17">
        <v>6.1893531485677701E-2</v>
      </c>
      <c r="R343" s="17">
        <v>7.5675442853693098E-2</v>
      </c>
      <c r="S343" s="17">
        <v>5.5784449548495298E-2</v>
      </c>
    </row>
    <row r="344" spans="2:19" x14ac:dyDescent="0.3">
      <c r="B344" t="s">
        <v>161</v>
      </c>
      <c r="C344" s="17">
        <v>8.1085359297744505E-2</v>
      </c>
      <c r="D344" s="17">
        <v>9.4093789291605098E-2</v>
      </c>
      <c r="E344" s="17">
        <v>6.7980371483510202E-2</v>
      </c>
      <c r="F344" s="17"/>
      <c r="G344" s="17">
        <v>5.7668085725226199E-2</v>
      </c>
      <c r="H344" s="17">
        <v>8.9364080496831894E-2</v>
      </c>
      <c r="I344" s="17">
        <v>7.5282591378044203E-2</v>
      </c>
      <c r="J344" s="17">
        <v>0.109087619094922</v>
      </c>
      <c r="K344" s="17"/>
      <c r="L344" s="17">
        <v>0.217688819634446</v>
      </c>
      <c r="M344" s="17">
        <v>7.05912289837997E-2</v>
      </c>
      <c r="N344" s="17">
        <v>2.8353040348634801E-2</v>
      </c>
      <c r="O344" s="17">
        <v>1.2958612381987001E-2</v>
      </c>
      <c r="P344" s="17"/>
      <c r="Q344" s="17">
        <v>9.0695426654477995E-2</v>
      </c>
      <c r="R344" s="17">
        <v>3.7078095944487202E-2</v>
      </c>
      <c r="S344" s="17">
        <v>4.0066326551896403E-2</v>
      </c>
    </row>
    <row r="345" spans="2:19" x14ac:dyDescent="0.3">
      <c r="B345" t="s">
        <v>78</v>
      </c>
      <c r="C345" s="17">
        <v>1.06267195135519E-2</v>
      </c>
      <c r="D345" s="17">
        <v>1.31540675151465E-2</v>
      </c>
      <c r="E345" s="17">
        <v>8.1921435830831207E-3</v>
      </c>
      <c r="F345" s="17"/>
      <c r="G345" s="17">
        <v>7.8717619488603893E-3</v>
      </c>
      <c r="H345" s="17">
        <v>1.3722612884115E-2</v>
      </c>
      <c r="I345" s="17">
        <v>7.8019826659835199E-3</v>
      </c>
      <c r="J345" s="17">
        <v>1.3498202962957499E-2</v>
      </c>
      <c r="K345" s="17"/>
      <c r="L345" s="17">
        <v>1.45672010141244E-2</v>
      </c>
      <c r="M345" s="17">
        <v>5.25786727868186E-3</v>
      </c>
      <c r="N345" s="17">
        <v>7.1513746168643299E-3</v>
      </c>
      <c r="O345" s="17">
        <v>1.62579323306156E-2</v>
      </c>
      <c r="P345" s="17"/>
      <c r="Q345" s="17">
        <v>8.7758676432370206E-3</v>
      </c>
      <c r="R345" s="17">
        <v>7.9030653002357502E-3</v>
      </c>
      <c r="S345" s="17">
        <v>4.0221448516266599E-3</v>
      </c>
    </row>
    <row r="346" spans="2:19" x14ac:dyDescent="0.3">
      <c r="C346" s="17"/>
      <c r="D346" s="17"/>
      <c r="E346" s="17"/>
      <c r="F346" s="17"/>
      <c r="G346" s="17"/>
      <c r="H346" s="17"/>
      <c r="I346" s="17"/>
      <c r="J346" s="17"/>
      <c r="K346" s="17"/>
      <c r="L346" s="17"/>
      <c r="M346" s="17"/>
      <c r="N346" s="17"/>
      <c r="O346" s="17"/>
      <c r="P346" s="17"/>
      <c r="Q346" s="17"/>
      <c r="R346" s="17"/>
      <c r="S346" s="17"/>
    </row>
    <row r="347" spans="2:19" x14ac:dyDescent="0.3">
      <c r="B347" s="6" t="s">
        <v>164</v>
      </c>
      <c r="C347" s="17"/>
      <c r="D347" s="17"/>
      <c r="E347" s="17"/>
      <c r="F347" s="17"/>
      <c r="G347" s="17"/>
      <c r="H347" s="17"/>
      <c r="I347" s="17"/>
      <c r="J347" s="17"/>
      <c r="K347" s="17"/>
      <c r="L347" s="17"/>
      <c r="M347" s="17"/>
      <c r="N347" s="17"/>
      <c r="O347" s="17"/>
      <c r="P347" s="17"/>
      <c r="Q347" s="17"/>
      <c r="R347" s="17"/>
      <c r="S347" s="17"/>
    </row>
    <row r="348" spans="2:19" x14ac:dyDescent="0.3">
      <c r="B348" s="24" t="s">
        <v>50</v>
      </c>
      <c r="C348" s="17"/>
      <c r="D348" s="17"/>
      <c r="E348" s="17"/>
      <c r="F348" s="17"/>
      <c r="G348" s="17"/>
      <c r="H348" s="17"/>
      <c r="I348" s="17"/>
      <c r="J348" s="17"/>
      <c r="K348" s="17"/>
      <c r="L348" s="17"/>
      <c r="M348" s="17"/>
      <c r="N348" s="17"/>
      <c r="O348" s="17"/>
      <c r="P348" s="17"/>
      <c r="Q348" s="17"/>
      <c r="R348" s="17"/>
      <c r="S348" s="17"/>
    </row>
    <row r="349" spans="2:19" x14ac:dyDescent="0.3">
      <c r="B349" t="s">
        <v>151</v>
      </c>
      <c r="C349" s="17">
        <v>2.5799374481022899E-2</v>
      </c>
      <c r="D349" s="17">
        <v>4.0815156091091903E-2</v>
      </c>
      <c r="E349" s="17">
        <v>1.02163501734399E-2</v>
      </c>
      <c r="F349" s="17"/>
      <c r="G349" s="17">
        <v>2.43689471790881E-2</v>
      </c>
      <c r="H349" s="17">
        <v>2.4625125504712901E-2</v>
      </c>
      <c r="I349" s="17">
        <v>2.4594484259064901E-2</v>
      </c>
      <c r="J349" s="17">
        <v>2.8527945964335E-2</v>
      </c>
      <c r="K349" s="17"/>
      <c r="L349" s="17">
        <v>9.5637355944935398E-3</v>
      </c>
      <c r="M349" s="17">
        <v>3.3388577875626199E-2</v>
      </c>
      <c r="N349" s="17">
        <v>3.02250596488269E-2</v>
      </c>
      <c r="O349" s="17">
        <v>2.9032340125998601E-2</v>
      </c>
      <c r="P349" s="17"/>
      <c r="Q349" s="17">
        <v>2.0449310757683799E-2</v>
      </c>
      <c r="R349" s="17">
        <v>4.7310698101231202E-2</v>
      </c>
      <c r="S349" s="17">
        <v>2.3119003730687201E-2</v>
      </c>
    </row>
    <row r="350" spans="2:19" x14ac:dyDescent="0.3">
      <c r="B350" t="s">
        <v>152</v>
      </c>
      <c r="C350" s="17">
        <v>1.69092177737004E-2</v>
      </c>
      <c r="D350" s="17">
        <v>2.6816184553581701E-2</v>
      </c>
      <c r="E350" s="17">
        <v>6.2462559817684001E-3</v>
      </c>
      <c r="F350" s="17"/>
      <c r="G350" s="17">
        <v>1.6547479000292398E-2</v>
      </c>
      <c r="H350" s="17">
        <v>1.14559381580982E-2</v>
      </c>
      <c r="I350" s="17">
        <v>2.8919609810798701E-2</v>
      </c>
      <c r="J350" s="17">
        <v>1.2897364507269299E-2</v>
      </c>
      <c r="K350" s="17"/>
      <c r="L350" s="17">
        <v>2.2447152559518801E-2</v>
      </c>
      <c r="M350" s="17">
        <v>1.61581933343353E-2</v>
      </c>
      <c r="N350" s="17">
        <v>7.9856087793355596E-3</v>
      </c>
      <c r="O350" s="17">
        <v>2.1850804270806899E-2</v>
      </c>
      <c r="P350" s="17"/>
      <c r="Q350" s="17">
        <v>1.3325449510488601E-2</v>
      </c>
      <c r="R350" s="17">
        <v>1.5651113840189902E-2</v>
      </c>
      <c r="S350" s="17">
        <v>3.9966194933040801E-2</v>
      </c>
    </row>
    <row r="351" spans="2:19" x14ac:dyDescent="0.3">
      <c r="B351" t="s">
        <v>153</v>
      </c>
      <c r="C351" s="17">
        <v>3.5873060254733399E-2</v>
      </c>
      <c r="D351" s="17">
        <v>5.4049896706392001E-2</v>
      </c>
      <c r="E351" s="17">
        <v>1.8017013416348E-2</v>
      </c>
      <c r="F351" s="17"/>
      <c r="G351" s="17">
        <v>3.1557951948443803E-2</v>
      </c>
      <c r="H351" s="17">
        <v>4.3217237376545398E-2</v>
      </c>
      <c r="I351" s="17">
        <v>3.2218890774221298E-2</v>
      </c>
      <c r="J351" s="17">
        <v>3.5379076375318397E-2</v>
      </c>
      <c r="K351" s="17"/>
      <c r="L351" s="17">
        <v>4.7782449596306099E-2</v>
      </c>
      <c r="M351" s="17">
        <v>3.7911877119264498E-2</v>
      </c>
      <c r="N351" s="17">
        <v>3.8316299990459601E-2</v>
      </c>
      <c r="O351" s="17">
        <v>1.91117245197341E-2</v>
      </c>
      <c r="P351" s="17"/>
      <c r="Q351" s="17">
        <v>3.6104008770323097E-2</v>
      </c>
      <c r="R351" s="17">
        <v>5.36952388915286E-2</v>
      </c>
      <c r="S351" s="17">
        <v>1.5792523733835401E-2</v>
      </c>
    </row>
    <row r="352" spans="2:19" x14ac:dyDescent="0.3">
      <c r="B352" t="s">
        <v>154</v>
      </c>
      <c r="C352" s="17">
        <v>5.1453903012908399E-2</v>
      </c>
      <c r="D352" s="17">
        <v>7.4087955139314501E-2</v>
      </c>
      <c r="E352" s="17">
        <v>2.8423385324558799E-2</v>
      </c>
      <c r="F352" s="17"/>
      <c r="G352" s="17">
        <v>4.7352638921590702E-2</v>
      </c>
      <c r="H352" s="17">
        <v>6.0065265026356299E-2</v>
      </c>
      <c r="I352" s="17">
        <v>5.9173536639153902E-2</v>
      </c>
      <c r="J352" s="17">
        <v>4.09850995988469E-2</v>
      </c>
      <c r="K352" s="17"/>
      <c r="L352" s="17">
        <v>4.3563790279409001E-2</v>
      </c>
      <c r="M352" s="17">
        <v>6.3156069402352702E-2</v>
      </c>
      <c r="N352" s="17">
        <v>5.8119516774509501E-2</v>
      </c>
      <c r="O352" s="17">
        <v>3.9466335771409101E-2</v>
      </c>
      <c r="P352" s="17"/>
      <c r="Q352" s="17">
        <v>5.2018844994868002E-2</v>
      </c>
      <c r="R352" s="17">
        <v>5.7709353502906E-2</v>
      </c>
      <c r="S352" s="17">
        <v>5.5162156764767198E-2</v>
      </c>
    </row>
    <row r="353" spans="2:19" x14ac:dyDescent="0.3">
      <c r="B353" t="s">
        <v>155</v>
      </c>
      <c r="C353" s="17">
        <v>6.9601601530715193E-2</v>
      </c>
      <c r="D353" s="17">
        <v>0.102623504933294</v>
      </c>
      <c r="E353" s="17">
        <v>3.7200327716409597E-2</v>
      </c>
      <c r="F353" s="17"/>
      <c r="G353" s="17">
        <v>5.3313360749564602E-2</v>
      </c>
      <c r="H353" s="17">
        <v>7.4097405114392001E-2</v>
      </c>
      <c r="I353" s="17">
        <v>7.2366104660877603E-2</v>
      </c>
      <c r="J353" s="17">
        <v>8.2843090518742099E-2</v>
      </c>
      <c r="K353" s="17"/>
      <c r="L353" s="17">
        <v>5.9900282965824697E-2</v>
      </c>
      <c r="M353" s="17">
        <v>9.3448438135701403E-2</v>
      </c>
      <c r="N353" s="17">
        <v>8.9441348943204296E-2</v>
      </c>
      <c r="O353" s="17">
        <v>3.2018069035193601E-2</v>
      </c>
      <c r="P353" s="17"/>
      <c r="Q353" s="17">
        <v>7.4501490534846504E-2</v>
      </c>
      <c r="R353" s="17">
        <v>4.3490671235331901E-2</v>
      </c>
      <c r="S353" s="17">
        <v>7.67561690641866E-2</v>
      </c>
    </row>
    <row r="354" spans="2:19" x14ac:dyDescent="0.3">
      <c r="B354" t="s">
        <v>156</v>
      </c>
      <c r="C354" s="17">
        <v>0.11051730349295801</v>
      </c>
      <c r="D354" s="17">
        <v>0.14127560708449899</v>
      </c>
      <c r="E354" s="17">
        <v>7.9557278115184593E-2</v>
      </c>
      <c r="F354" s="17"/>
      <c r="G354" s="17">
        <v>0.123647728930998</v>
      </c>
      <c r="H354" s="17">
        <v>0.102422991035775</v>
      </c>
      <c r="I354" s="17">
        <v>0.110907356731759</v>
      </c>
      <c r="J354" s="17">
        <v>0.10422982966481099</v>
      </c>
      <c r="K354" s="17"/>
      <c r="L354" s="17">
        <v>0.108199743848146</v>
      </c>
      <c r="M354" s="17">
        <v>0.14922124287976599</v>
      </c>
      <c r="N354" s="17">
        <v>9.6459628850660895E-2</v>
      </c>
      <c r="O354" s="17">
        <v>8.6203367003887699E-2</v>
      </c>
      <c r="P354" s="17"/>
      <c r="Q354" s="17">
        <v>0.11114886851674401</v>
      </c>
      <c r="R354" s="17">
        <v>0.16494337337291501</v>
      </c>
      <c r="S354" s="17">
        <v>0.100083816221405</v>
      </c>
    </row>
    <row r="355" spans="2:19" x14ac:dyDescent="0.3">
      <c r="B355" t="s">
        <v>157</v>
      </c>
      <c r="C355" s="17">
        <v>0.14545717822953699</v>
      </c>
      <c r="D355" s="17">
        <v>0.178250494936149</v>
      </c>
      <c r="E355" s="17">
        <v>0.113132807984603</v>
      </c>
      <c r="F355" s="17"/>
      <c r="G355" s="17">
        <v>0.15131906866195</v>
      </c>
      <c r="H355" s="17">
        <v>0.150029751340675</v>
      </c>
      <c r="I355" s="17">
        <v>0.131436279949455</v>
      </c>
      <c r="J355" s="17">
        <v>0.14592433326221399</v>
      </c>
      <c r="K355" s="17"/>
      <c r="L355" s="17">
        <v>0.18167508402857799</v>
      </c>
      <c r="M355" s="17">
        <v>0.16660787786741901</v>
      </c>
      <c r="N355" s="17">
        <v>0.129676729863758</v>
      </c>
      <c r="O355" s="17">
        <v>0.10345900145954599</v>
      </c>
      <c r="P355" s="17"/>
      <c r="Q355" s="17">
        <v>0.153837970767186</v>
      </c>
      <c r="R355" s="17">
        <v>0.14283889354839299</v>
      </c>
      <c r="S355" s="17">
        <v>0.118941475060851</v>
      </c>
    </row>
    <row r="356" spans="2:19" x14ac:dyDescent="0.3">
      <c r="B356" t="s">
        <v>158</v>
      </c>
      <c r="C356" s="17">
        <v>0.18636863350652999</v>
      </c>
      <c r="D356" s="17">
        <v>0.187383890176543</v>
      </c>
      <c r="E356" s="17">
        <v>0.184695605387447</v>
      </c>
      <c r="F356" s="17"/>
      <c r="G356" s="17">
        <v>0.17824572972470101</v>
      </c>
      <c r="H356" s="17">
        <v>0.18444087881014001</v>
      </c>
      <c r="I356" s="17">
        <v>0.19929194388993901</v>
      </c>
      <c r="J356" s="17">
        <v>0.190815934621132</v>
      </c>
      <c r="K356" s="17"/>
      <c r="L356" s="17">
        <v>0.21743379642902599</v>
      </c>
      <c r="M356" s="17">
        <v>0.19073049558326099</v>
      </c>
      <c r="N356" s="17">
        <v>0.15890157413699901</v>
      </c>
      <c r="O356" s="17">
        <v>0.18034183478257601</v>
      </c>
      <c r="P356" s="17"/>
      <c r="Q356" s="17">
        <v>0.19083988796644299</v>
      </c>
      <c r="R356" s="17">
        <v>0.13778954015095901</v>
      </c>
      <c r="S356" s="17">
        <v>0.17694775872841201</v>
      </c>
    </row>
    <row r="357" spans="2:19" x14ac:dyDescent="0.3">
      <c r="B357" t="s">
        <v>159</v>
      </c>
      <c r="C357" s="17">
        <v>0.18849440392730599</v>
      </c>
      <c r="D357" s="17">
        <v>0.12742279123585801</v>
      </c>
      <c r="E357" s="17">
        <v>0.249979111570763</v>
      </c>
      <c r="F357" s="17"/>
      <c r="G357" s="17">
        <v>0.20937735532078</v>
      </c>
      <c r="H357" s="17">
        <v>0.166146888461014</v>
      </c>
      <c r="I357" s="17">
        <v>0.17513664433720399</v>
      </c>
      <c r="J357" s="17">
        <v>0.19663553906546399</v>
      </c>
      <c r="K357" s="17"/>
      <c r="L357" s="17">
        <v>0.190372346535256</v>
      </c>
      <c r="M357" s="17">
        <v>0.128546809154474</v>
      </c>
      <c r="N357" s="17">
        <v>0.21384581325698901</v>
      </c>
      <c r="O357" s="17">
        <v>0.223989372154445</v>
      </c>
      <c r="P357" s="17"/>
      <c r="Q357" s="17">
        <v>0.191317621233102</v>
      </c>
      <c r="R357" s="17">
        <v>0.15622012163895299</v>
      </c>
      <c r="S357" s="17">
        <v>0.19533051417508801</v>
      </c>
    </row>
    <row r="358" spans="2:19" x14ac:dyDescent="0.3">
      <c r="B358" t="s">
        <v>160</v>
      </c>
      <c r="C358" s="17">
        <v>8.2573113353316296E-2</v>
      </c>
      <c r="D358" s="17">
        <v>3.12047894372239E-2</v>
      </c>
      <c r="E358" s="17">
        <v>0.13460624555933701</v>
      </c>
      <c r="F358" s="17"/>
      <c r="G358" s="17">
        <v>7.3792096937816298E-2</v>
      </c>
      <c r="H358" s="17">
        <v>8.9732234360223206E-2</v>
      </c>
      <c r="I358" s="17">
        <v>8.2446951035802504E-2</v>
      </c>
      <c r="J358" s="17">
        <v>8.7590159643409299E-2</v>
      </c>
      <c r="K358" s="17"/>
      <c r="L358" s="17">
        <v>5.3494867544823799E-2</v>
      </c>
      <c r="M358" s="17">
        <v>7.0485604037649405E-2</v>
      </c>
      <c r="N358" s="17">
        <v>7.5481368529256507E-2</v>
      </c>
      <c r="O358" s="17">
        <v>0.13240745272574</v>
      </c>
      <c r="P358" s="17"/>
      <c r="Q358" s="17">
        <v>7.7683120462750901E-2</v>
      </c>
      <c r="R358" s="17">
        <v>9.1209589883572098E-2</v>
      </c>
      <c r="S358" s="17">
        <v>8.0611124004463006E-2</v>
      </c>
    </row>
    <row r="359" spans="2:19" x14ac:dyDescent="0.3">
      <c r="B359" t="s">
        <v>161</v>
      </c>
      <c r="C359" s="17">
        <v>7.6795678191225805E-2</v>
      </c>
      <c r="D359" s="17">
        <v>2.58780260146429E-2</v>
      </c>
      <c r="E359" s="17">
        <v>0.127717470008333</v>
      </c>
      <c r="F359" s="17"/>
      <c r="G359" s="17">
        <v>8.2045923466195894E-2</v>
      </c>
      <c r="H359" s="17">
        <v>8.2534057253660295E-2</v>
      </c>
      <c r="I359" s="17">
        <v>7.5708763121550601E-2</v>
      </c>
      <c r="J359" s="17">
        <v>6.0640285362491303E-2</v>
      </c>
      <c r="K359" s="17"/>
      <c r="L359" s="17">
        <v>5.2008055967063302E-2</v>
      </c>
      <c r="M359" s="17">
        <v>4.7256008380860998E-2</v>
      </c>
      <c r="N359" s="17">
        <v>9.0704480152122097E-2</v>
      </c>
      <c r="O359" s="17">
        <v>0.118464365284564</v>
      </c>
      <c r="P359" s="17"/>
      <c r="Q359" s="17">
        <v>7.04995628529973E-2</v>
      </c>
      <c r="R359" s="17">
        <v>7.1743795414282802E-2</v>
      </c>
      <c r="S359" s="17">
        <v>0.109518855832051</v>
      </c>
    </row>
    <row r="360" spans="2:19" x14ac:dyDescent="0.3">
      <c r="B360" t="s">
        <v>78</v>
      </c>
      <c r="C360" s="17">
        <v>1.0156532246046301E-2</v>
      </c>
      <c r="D360" s="17">
        <v>1.0191703691411201E-2</v>
      </c>
      <c r="E360" s="17">
        <v>1.0208148761808001E-2</v>
      </c>
      <c r="F360" s="17"/>
      <c r="G360" s="17">
        <v>8.4317191585792806E-3</v>
      </c>
      <c r="H360" s="17">
        <v>1.12322275584069E-2</v>
      </c>
      <c r="I360" s="17">
        <v>7.7994347901737702E-3</v>
      </c>
      <c r="J360" s="17">
        <v>1.35313414159665E-2</v>
      </c>
      <c r="K360" s="17"/>
      <c r="L360" s="17">
        <v>1.3558694651553699E-2</v>
      </c>
      <c r="M360" s="17">
        <v>3.0888062292886201E-3</v>
      </c>
      <c r="N360" s="17">
        <v>1.08425710738794E-2</v>
      </c>
      <c r="O360" s="17">
        <v>1.36553328660995E-2</v>
      </c>
      <c r="P360" s="17"/>
      <c r="Q360" s="17">
        <v>8.2738636325670294E-3</v>
      </c>
      <c r="R360" s="17">
        <v>1.7397610419736802E-2</v>
      </c>
      <c r="S360" s="17">
        <v>7.7704077512135801E-3</v>
      </c>
    </row>
    <row r="361" spans="2:19" x14ac:dyDescent="0.3">
      <c r="C361" s="17"/>
      <c r="D361" s="17"/>
      <c r="E361" s="17"/>
      <c r="F361" s="17"/>
      <c r="G361" s="17"/>
      <c r="H361" s="17"/>
      <c r="I361" s="17"/>
      <c r="J361" s="17"/>
      <c r="K361" s="17"/>
      <c r="L361" s="17"/>
      <c r="M361" s="17"/>
      <c r="N361" s="17"/>
      <c r="O361" s="17"/>
      <c r="P361" s="17"/>
      <c r="Q361" s="17"/>
      <c r="R361" s="17"/>
      <c r="S361" s="17"/>
    </row>
    <row r="362" spans="2:19" x14ac:dyDescent="0.3">
      <c r="B362" s="6" t="s">
        <v>165</v>
      </c>
      <c r="C362" s="17"/>
      <c r="D362" s="17"/>
      <c r="E362" s="17"/>
      <c r="F362" s="17"/>
      <c r="G362" s="17"/>
      <c r="H362" s="17"/>
      <c r="I362" s="17"/>
      <c r="J362" s="17"/>
      <c r="K362" s="17"/>
      <c r="L362" s="17"/>
      <c r="M362" s="17"/>
      <c r="N362" s="17"/>
      <c r="O362" s="17"/>
      <c r="P362" s="17"/>
      <c r="Q362" s="17"/>
      <c r="R362" s="17"/>
      <c r="S362" s="17"/>
    </row>
    <row r="363" spans="2:19" x14ac:dyDescent="0.3">
      <c r="B363" s="24" t="s">
        <v>50</v>
      </c>
      <c r="C363" s="17"/>
      <c r="D363" s="17"/>
      <c r="E363" s="17"/>
      <c r="F363" s="17"/>
      <c r="G363" s="17"/>
      <c r="H363" s="17"/>
      <c r="I363" s="17"/>
      <c r="J363" s="17"/>
      <c r="K363" s="17"/>
      <c r="L363" s="17"/>
      <c r="M363" s="17"/>
      <c r="N363" s="17"/>
      <c r="O363" s="17"/>
      <c r="P363" s="17"/>
      <c r="Q363" s="17"/>
      <c r="R363" s="17"/>
      <c r="S363" s="17"/>
    </row>
    <row r="364" spans="2:19" x14ac:dyDescent="0.3">
      <c r="B364" t="s">
        <v>151</v>
      </c>
      <c r="C364" s="17">
        <v>7.3728428624378504E-3</v>
      </c>
      <c r="D364" s="17">
        <v>7.7116924970208698E-3</v>
      </c>
      <c r="E364" s="17">
        <v>7.0972418267266297E-3</v>
      </c>
      <c r="F364" s="17"/>
      <c r="G364" s="17">
        <v>7.9135919084714294E-3</v>
      </c>
      <c r="H364" s="17">
        <v>9.8031930017539199E-3</v>
      </c>
      <c r="I364" s="17">
        <v>0</v>
      </c>
      <c r="J364" s="17">
        <v>1.07863122656619E-2</v>
      </c>
      <c r="K364" s="17"/>
      <c r="L364" s="17">
        <v>1.14985422159215E-2</v>
      </c>
      <c r="M364" s="17">
        <v>2.7544572364326999E-3</v>
      </c>
      <c r="N364" s="17">
        <v>5.6903327177433597E-3</v>
      </c>
      <c r="O364" s="17">
        <v>1.00649253002157E-2</v>
      </c>
      <c r="P364" s="17"/>
      <c r="Q364" s="17">
        <v>4.4003622401379301E-3</v>
      </c>
      <c r="R364" s="17">
        <v>2.9742935429493599E-2</v>
      </c>
      <c r="S364" s="17">
        <v>1.2569007422925001E-2</v>
      </c>
    </row>
    <row r="365" spans="2:19" x14ac:dyDescent="0.3">
      <c r="B365" t="s">
        <v>152</v>
      </c>
      <c r="C365" s="17">
        <v>6.54196633494735E-3</v>
      </c>
      <c r="D365" s="17">
        <v>6.4395441359665203E-3</v>
      </c>
      <c r="E365" s="17">
        <v>6.7001911387589699E-3</v>
      </c>
      <c r="F365" s="17"/>
      <c r="G365" s="17">
        <v>7.3647638876840104E-3</v>
      </c>
      <c r="H365" s="17">
        <v>6.7455576340862402E-3</v>
      </c>
      <c r="I365" s="17">
        <v>5.0805259314028999E-3</v>
      </c>
      <c r="J365" s="17">
        <v>6.6936014499659399E-3</v>
      </c>
      <c r="K365" s="17"/>
      <c r="L365" s="17">
        <v>7.3632940997661002E-3</v>
      </c>
      <c r="M365" s="17">
        <v>3.57016854544764E-3</v>
      </c>
      <c r="N365" s="17">
        <v>1.13558537812452E-2</v>
      </c>
      <c r="O365" s="17">
        <v>3.7197722969137801E-3</v>
      </c>
      <c r="P365" s="17"/>
      <c r="Q365" s="17">
        <v>6.6694337088973E-3</v>
      </c>
      <c r="R365" s="17">
        <v>4.5615373348100504E-3</v>
      </c>
      <c r="S365" s="17">
        <v>6.0800749070226501E-3</v>
      </c>
    </row>
    <row r="366" spans="2:19" x14ac:dyDescent="0.3">
      <c r="B366" t="s">
        <v>153</v>
      </c>
      <c r="C366" s="17">
        <v>1.50010507993843E-2</v>
      </c>
      <c r="D366" s="17">
        <v>2.07768288766076E-2</v>
      </c>
      <c r="E366" s="17">
        <v>9.3579763693003304E-3</v>
      </c>
      <c r="F366" s="17"/>
      <c r="G366" s="17">
        <v>1.2261683814000701E-2</v>
      </c>
      <c r="H366" s="17">
        <v>1.51930118040046E-2</v>
      </c>
      <c r="I366" s="17">
        <v>2.10510639903718E-2</v>
      </c>
      <c r="J366" s="17">
        <v>1.12895622172805E-2</v>
      </c>
      <c r="K366" s="17"/>
      <c r="L366" s="17">
        <v>1.4799217117246201E-2</v>
      </c>
      <c r="M366" s="17">
        <v>1.24305084708752E-2</v>
      </c>
      <c r="N366" s="17">
        <v>1.82828347302685E-2</v>
      </c>
      <c r="O366" s="17">
        <v>1.44278150464522E-2</v>
      </c>
      <c r="P366" s="17"/>
      <c r="Q366" s="17">
        <v>1.46756455549686E-2</v>
      </c>
      <c r="R366" s="17">
        <v>1.76539844407398E-2</v>
      </c>
      <c r="S366" s="17">
        <v>1.0715690514686E-2</v>
      </c>
    </row>
    <row r="367" spans="2:19" x14ac:dyDescent="0.3">
      <c r="B367" t="s">
        <v>154</v>
      </c>
      <c r="C367" s="17">
        <v>1.71957209968874E-2</v>
      </c>
      <c r="D367" s="17">
        <v>1.7195297448464E-2</v>
      </c>
      <c r="E367" s="17">
        <v>1.73430352981369E-2</v>
      </c>
      <c r="F367" s="17"/>
      <c r="G367" s="17">
        <v>1.6258211875585901E-2</v>
      </c>
      <c r="H367" s="17">
        <v>1.28710444258233E-2</v>
      </c>
      <c r="I367" s="17">
        <v>2.6715700227687999E-2</v>
      </c>
      <c r="J367" s="17">
        <v>1.32361001924193E-2</v>
      </c>
      <c r="K367" s="17"/>
      <c r="L367" s="17">
        <v>7.5835810204024096E-3</v>
      </c>
      <c r="M367" s="17">
        <v>1.25973179412234E-2</v>
      </c>
      <c r="N367" s="17">
        <v>2.5137360408291998E-2</v>
      </c>
      <c r="O367" s="17">
        <v>2.31778683910796E-2</v>
      </c>
      <c r="P367" s="17"/>
      <c r="Q367" s="17">
        <v>1.48085755243955E-2</v>
      </c>
      <c r="R367" s="17">
        <v>2.5513446940548599E-2</v>
      </c>
      <c r="S367" s="17">
        <v>2.9162155491936799E-2</v>
      </c>
    </row>
    <row r="368" spans="2:19" x14ac:dyDescent="0.3">
      <c r="B368" t="s">
        <v>155</v>
      </c>
      <c r="C368" s="17">
        <v>2.8053402414974699E-2</v>
      </c>
      <c r="D368" s="17">
        <v>2.9214659600010899E-2</v>
      </c>
      <c r="E368" s="17">
        <v>2.71327027770863E-2</v>
      </c>
      <c r="F368" s="17"/>
      <c r="G368" s="17">
        <v>2.7212430412164201E-2</v>
      </c>
      <c r="H368" s="17">
        <v>3.7616354511547399E-2</v>
      </c>
      <c r="I368" s="17">
        <v>2.2327838616572799E-2</v>
      </c>
      <c r="J368" s="17">
        <v>2.40904081520395E-2</v>
      </c>
      <c r="K368" s="17"/>
      <c r="L368" s="17">
        <v>1.47922124367904E-2</v>
      </c>
      <c r="M368" s="17">
        <v>3.0610734379031199E-2</v>
      </c>
      <c r="N368" s="17">
        <v>3.4302042827647997E-2</v>
      </c>
      <c r="O368" s="17">
        <v>3.1779323261566898E-2</v>
      </c>
      <c r="P368" s="17"/>
      <c r="Q368" s="17">
        <v>2.0917239902279301E-2</v>
      </c>
      <c r="R368" s="17">
        <v>6.1314932058108798E-2</v>
      </c>
      <c r="S368" s="17">
        <v>5.2570321281348802E-2</v>
      </c>
    </row>
    <row r="369" spans="2:19" x14ac:dyDescent="0.3">
      <c r="B369" t="s">
        <v>156</v>
      </c>
      <c r="C369" s="17">
        <v>6.6020943811423496E-2</v>
      </c>
      <c r="D369" s="17">
        <v>7.3496432967918995E-2</v>
      </c>
      <c r="E369" s="17">
        <v>5.8315843632192298E-2</v>
      </c>
      <c r="F369" s="17"/>
      <c r="G369" s="17">
        <v>7.3549450416515796E-2</v>
      </c>
      <c r="H369" s="17">
        <v>5.2312625002685E-2</v>
      </c>
      <c r="I369" s="17">
        <v>8.8808739929749997E-2</v>
      </c>
      <c r="J369" s="17">
        <v>5.2119880573779302E-2</v>
      </c>
      <c r="K369" s="17"/>
      <c r="L369" s="17">
        <v>6.1447286341723702E-2</v>
      </c>
      <c r="M369" s="17">
        <v>7.8295910115574602E-2</v>
      </c>
      <c r="N369" s="17">
        <v>6.5116035974646894E-2</v>
      </c>
      <c r="O369" s="17">
        <v>5.82988020661203E-2</v>
      </c>
      <c r="P369" s="17"/>
      <c r="Q369" s="17">
        <v>6.3167769115848899E-2</v>
      </c>
      <c r="R369" s="17">
        <v>8.3707750048403501E-2</v>
      </c>
      <c r="S369" s="17">
        <v>9.1223544016422894E-2</v>
      </c>
    </row>
    <row r="370" spans="2:19" x14ac:dyDescent="0.3">
      <c r="B370" t="s">
        <v>157</v>
      </c>
      <c r="C370" s="17">
        <v>0.11962838660030201</v>
      </c>
      <c r="D370" s="17">
        <v>0.135508058945638</v>
      </c>
      <c r="E370" s="17">
        <v>0.104783153720355</v>
      </c>
      <c r="F370" s="17"/>
      <c r="G370" s="17">
        <v>0.137642178042201</v>
      </c>
      <c r="H370" s="17">
        <v>0.11884853452420401</v>
      </c>
      <c r="I370" s="17">
        <v>0.1079893955032</v>
      </c>
      <c r="J370" s="17">
        <v>0.108169002931955</v>
      </c>
      <c r="K370" s="17"/>
      <c r="L370" s="17">
        <v>0.115718604705892</v>
      </c>
      <c r="M370" s="17">
        <v>0.112157049291445</v>
      </c>
      <c r="N370" s="17">
        <v>0.12118594807288301</v>
      </c>
      <c r="O370" s="17">
        <v>0.129931511932044</v>
      </c>
      <c r="P370" s="17"/>
      <c r="Q370" s="17">
        <v>0.116480393005311</v>
      </c>
      <c r="R370" s="17">
        <v>0.151862520286212</v>
      </c>
      <c r="S370" s="17">
        <v>0.13030976584433601</v>
      </c>
    </row>
    <row r="371" spans="2:19" x14ac:dyDescent="0.3">
      <c r="B371" t="s">
        <v>158</v>
      </c>
      <c r="C371" s="17">
        <v>0.24120159626472701</v>
      </c>
      <c r="D371" s="17">
        <v>0.26997148744453198</v>
      </c>
      <c r="E371" s="17">
        <v>0.21451483704877999</v>
      </c>
      <c r="F371" s="17"/>
      <c r="G371" s="17">
        <v>0.27493789849220501</v>
      </c>
      <c r="H371" s="17">
        <v>0.249676724379437</v>
      </c>
      <c r="I371" s="17">
        <v>0.23802009265798499</v>
      </c>
      <c r="J371" s="17">
        <v>0.19277501564801799</v>
      </c>
      <c r="K371" s="17"/>
      <c r="L371" s="17">
        <v>0.26980268045557898</v>
      </c>
      <c r="M371" s="17">
        <v>0.26460951659365101</v>
      </c>
      <c r="N371" s="17">
        <v>0.21942977727625501</v>
      </c>
      <c r="O371" s="17">
        <v>0.21086957235989101</v>
      </c>
      <c r="P371" s="17"/>
      <c r="Q371" s="17">
        <v>0.24679782951214699</v>
      </c>
      <c r="R371" s="17">
        <v>0.296336763934617</v>
      </c>
      <c r="S371" s="17">
        <v>0.20575829343457799</v>
      </c>
    </row>
    <row r="372" spans="2:19" x14ac:dyDescent="0.3">
      <c r="B372" t="s">
        <v>159</v>
      </c>
      <c r="C372" s="17">
        <v>0.35858442929226703</v>
      </c>
      <c r="D372" s="17">
        <v>0.33302450805299499</v>
      </c>
      <c r="E372" s="17">
        <v>0.38301470136562599</v>
      </c>
      <c r="F372" s="17"/>
      <c r="G372" s="17">
        <v>0.34828707018664901</v>
      </c>
      <c r="H372" s="17">
        <v>0.359188030324541</v>
      </c>
      <c r="I372" s="17">
        <v>0.35824140269277499</v>
      </c>
      <c r="J372" s="17">
        <v>0.37658125668232001</v>
      </c>
      <c r="K372" s="17"/>
      <c r="L372" s="17">
        <v>0.39217744335871502</v>
      </c>
      <c r="M372" s="17">
        <v>0.40891767865474599</v>
      </c>
      <c r="N372" s="17">
        <v>0.34419926012833002</v>
      </c>
      <c r="O372" s="17">
        <v>0.28613690502733402</v>
      </c>
      <c r="P372" s="17"/>
      <c r="Q372" s="17">
        <v>0.38583858052729098</v>
      </c>
      <c r="R372" s="17">
        <v>0.23038334583296399</v>
      </c>
      <c r="S372" s="17">
        <v>0.29833816237410199</v>
      </c>
    </row>
    <row r="373" spans="2:19" x14ac:dyDescent="0.3">
      <c r="B373" t="s">
        <v>160</v>
      </c>
      <c r="C373" s="17">
        <v>9.1017619439297107E-2</v>
      </c>
      <c r="D373" s="17">
        <v>7.0999446053839496E-2</v>
      </c>
      <c r="E373" s="17">
        <v>0.108227274227505</v>
      </c>
      <c r="F373" s="17"/>
      <c r="G373" s="17">
        <v>6.2133703390153901E-2</v>
      </c>
      <c r="H373" s="17">
        <v>9.5709236169629897E-2</v>
      </c>
      <c r="I373" s="17">
        <v>8.8838048380119994E-2</v>
      </c>
      <c r="J373" s="17">
        <v>0.121071593304536</v>
      </c>
      <c r="K373" s="17"/>
      <c r="L373" s="17">
        <v>6.3012961348347704E-2</v>
      </c>
      <c r="M373" s="17">
        <v>4.6050894209617797E-2</v>
      </c>
      <c r="N373" s="17">
        <v>0.106134312755433</v>
      </c>
      <c r="O373" s="17">
        <v>0.15128008386702901</v>
      </c>
      <c r="P373" s="17"/>
      <c r="Q373" s="17">
        <v>8.0779324699492699E-2</v>
      </c>
      <c r="R373" s="17">
        <v>6.07894135053006E-2</v>
      </c>
      <c r="S373" s="17">
        <v>0.142910112584648</v>
      </c>
    </row>
    <row r="374" spans="2:19" x14ac:dyDescent="0.3">
      <c r="B374" t="s">
        <v>161</v>
      </c>
      <c r="C374" s="17">
        <v>3.8256586084441303E-2</v>
      </c>
      <c r="D374" s="17">
        <v>2.6306460792625299E-2</v>
      </c>
      <c r="E374" s="17">
        <v>5.0524075907436697E-2</v>
      </c>
      <c r="F374" s="17"/>
      <c r="G374" s="17">
        <v>2.73036875309886E-2</v>
      </c>
      <c r="H374" s="17">
        <v>3.08717409115109E-2</v>
      </c>
      <c r="I374" s="17">
        <v>3.6151296585655003E-2</v>
      </c>
      <c r="J374" s="17">
        <v>6.0113100683877999E-2</v>
      </c>
      <c r="K374" s="17"/>
      <c r="L374" s="17">
        <v>3.3343008007363298E-2</v>
      </c>
      <c r="M374" s="17">
        <v>2.3484643451190501E-2</v>
      </c>
      <c r="N374" s="17">
        <v>3.9328685184594897E-2</v>
      </c>
      <c r="O374" s="17">
        <v>5.7985469934727002E-2</v>
      </c>
      <c r="P374" s="17"/>
      <c r="Q374" s="17">
        <v>3.6566326168302798E-2</v>
      </c>
      <c r="R374" s="17">
        <v>2.1802483415572602E-2</v>
      </c>
      <c r="S374" s="17">
        <v>2.0362872127994699E-2</v>
      </c>
    </row>
    <row r="375" spans="2:19" x14ac:dyDescent="0.3">
      <c r="B375" t="s">
        <v>78</v>
      </c>
      <c r="C375" s="17">
        <v>1.1125455098910201E-2</v>
      </c>
      <c r="D375" s="17">
        <v>9.3555831843813598E-3</v>
      </c>
      <c r="E375" s="17">
        <v>1.2988966688095601E-2</v>
      </c>
      <c r="F375" s="17"/>
      <c r="G375" s="17">
        <v>5.1353300433799702E-3</v>
      </c>
      <c r="H375" s="17">
        <v>1.1163947310777101E-2</v>
      </c>
      <c r="I375" s="17">
        <v>6.7758954844795499E-3</v>
      </c>
      <c r="J375" s="17">
        <v>2.30741658981472E-2</v>
      </c>
      <c r="K375" s="17"/>
      <c r="L375" s="17">
        <v>8.4611688922521296E-3</v>
      </c>
      <c r="M375" s="17">
        <v>4.5211211107653998E-3</v>
      </c>
      <c r="N375" s="17">
        <v>9.8375561426601605E-3</v>
      </c>
      <c r="O375" s="17">
        <v>2.2327950516627001E-2</v>
      </c>
      <c r="P375" s="17"/>
      <c r="Q375" s="17">
        <v>8.8985200409283302E-3</v>
      </c>
      <c r="R375" s="17">
        <v>1.6330886773229102E-2</v>
      </c>
      <c r="S375" s="17">
        <v>0</v>
      </c>
    </row>
    <row r="376" spans="2:19" x14ac:dyDescent="0.3">
      <c r="C376" s="17"/>
      <c r="D376" s="17"/>
      <c r="E376" s="17"/>
      <c r="F376" s="17"/>
      <c r="G376" s="17"/>
      <c r="H376" s="17"/>
      <c r="I376" s="17"/>
      <c r="J376" s="17"/>
      <c r="K376" s="17"/>
      <c r="L376" s="17"/>
      <c r="M376" s="17"/>
      <c r="N376" s="17"/>
      <c r="O376" s="17"/>
      <c r="P376" s="17"/>
      <c r="Q376" s="17"/>
      <c r="R376" s="17"/>
      <c r="S376" s="17"/>
    </row>
    <row r="377" spans="2:19" x14ac:dyDescent="0.3">
      <c r="B377" s="6" t="s">
        <v>166</v>
      </c>
      <c r="C377" s="17"/>
      <c r="D377" s="17"/>
      <c r="E377" s="17"/>
      <c r="F377" s="17"/>
      <c r="G377" s="17"/>
      <c r="H377" s="17"/>
      <c r="I377" s="17"/>
      <c r="J377" s="17"/>
      <c r="K377" s="17"/>
      <c r="L377" s="17"/>
      <c r="M377" s="17"/>
      <c r="N377" s="17"/>
      <c r="O377" s="17"/>
      <c r="P377" s="17"/>
      <c r="Q377" s="17"/>
      <c r="R377" s="17"/>
      <c r="S377" s="17"/>
    </row>
    <row r="378" spans="2:19" x14ac:dyDescent="0.3">
      <c r="B378" s="24" t="s">
        <v>50</v>
      </c>
      <c r="C378" s="17"/>
      <c r="D378" s="17"/>
      <c r="E378" s="17"/>
      <c r="F378" s="17"/>
      <c r="G378" s="17"/>
      <c r="H378" s="17"/>
      <c r="I378" s="17"/>
      <c r="J378" s="17"/>
      <c r="K378" s="17"/>
      <c r="L378" s="17"/>
      <c r="M378" s="17"/>
      <c r="N378" s="17"/>
      <c r="O378" s="17"/>
      <c r="P378" s="17"/>
      <c r="Q378" s="17"/>
      <c r="R378" s="17"/>
      <c r="S378" s="17"/>
    </row>
    <row r="379" spans="2:19" x14ac:dyDescent="0.3">
      <c r="B379" t="s">
        <v>151</v>
      </c>
      <c r="C379" s="17">
        <v>2.27918010625906E-2</v>
      </c>
      <c r="D379" s="17">
        <v>1.7641305445772502E-2</v>
      </c>
      <c r="E379" s="17">
        <v>2.7279054211550701E-2</v>
      </c>
      <c r="F379" s="17"/>
      <c r="G379" s="17">
        <v>1.86925716126876E-2</v>
      </c>
      <c r="H379" s="17">
        <v>1.6728336484308499E-2</v>
      </c>
      <c r="I379" s="17">
        <v>2.26939750964547E-2</v>
      </c>
      <c r="J379" s="17">
        <v>3.3461648311032398E-2</v>
      </c>
      <c r="K379" s="17"/>
      <c r="L379" s="17">
        <v>1.5610308052139201E-2</v>
      </c>
      <c r="M379" s="17">
        <v>1.50096171029014E-2</v>
      </c>
      <c r="N379" s="17">
        <v>2.46373764221916E-2</v>
      </c>
      <c r="O379" s="17">
        <v>3.6390821857960803E-2</v>
      </c>
      <c r="P379" s="17"/>
      <c r="Q379" s="17">
        <v>2.13920925058921E-2</v>
      </c>
      <c r="R379" s="17">
        <v>2.7507093246053101E-2</v>
      </c>
      <c r="S379" s="17">
        <v>9.4625840414297707E-3</v>
      </c>
    </row>
    <row r="380" spans="2:19" x14ac:dyDescent="0.3">
      <c r="B380" t="s">
        <v>152</v>
      </c>
      <c r="C380" s="17">
        <v>2.2947419845114E-2</v>
      </c>
      <c r="D380" s="17">
        <v>2.2624551055051699E-2</v>
      </c>
      <c r="E380" s="17">
        <v>2.3466057574280198E-2</v>
      </c>
      <c r="F380" s="17"/>
      <c r="G380" s="17">
        <v>1.5312362821340001E-2</v>
      </c>
      <c r="H380" s="17">
        <v>2.4602911707792299E-2</v>
      </c>
      <c r="I380" s="17">
        <v>2.73560970564048E-2</v>
      </c>
      <c r="J380" s="17">
        <v>2.7442022904941701E-2</v>
      </c>
      <c r="K380" s="17"/>
      <c r="L380" s="17">
        <v>1.6458114684583899E-2</v>
      </c>
      <c r="M380" s="17">
        <v>1.12358233112047E-2</v>
      </c>
      <c r="N380" s="17">
        <v>3.6490752118122902E-2</v>
      </c>
      <c r="O380" s="17">
        <v>2.7431579379538301E-2</v>
      </c>
      <c r="P380" s="17"/>
      <c r="Q380" s="17">
        <v>1.8768638713964399E-2</v>
      </c>
      <c r="R380" s="17">
        <v>3.9238132867602499E-2</v>
      </c>
      <c r="S380" s="17">
        <v>3.39736631988019E-2</v>
      </c>
    </row>
    <row r="381" spans="2:19" x14ac:dyDescent="0.3">
      <c r="B381" t="s">
        <v>153</v>
      </c>
      <c r="C381" s="17">
        <v>2.6622195493161499E-2</v>
      </c>
      <c r="D381" s="17">
        <v>2.77594212321749E-2</v>
      </c>
      <c r="E381" s="17">
        <v>2.5713282522424899E-2</v>
      </c>
      <c r="F381" s="17"/>
      <c r="G381" s="17">
        <v>3.4646668441724197E-2</v>
      </c>
      <c r="H381" s="17">
        <v>2.15621230227524E-2</v>
      </c>
      <c r="I381" s="17">
        <v>2.4684152648436899E-2</v>
      </c>
      <c r="J381" s="17">
        <v>2.2307044326377701E-2</v>
      </c>
      <c r="K381" s="17"/>
      <c r="L381" s="17">
        <v>2.1879451754778598E-2</v>
      </c>
      <c r="M381" s="17">
        <v>2.7363996086529299E-2</v>
      </c>
      <c r="N381" s="17">
        <v>3.0857923296156799E-2</v>
      </c>
      <c r="O381" s="17">
        <v>2.59739320514299E-2</v>
      </c>
      <c r="P381" s="17"/>
      <c r="Q381" s="17">
        <v>2.6782468506382599E-2</v>
      </c>
      <c r="R381" s="17">
        <v>5.8652019629995597E-2</v>
      </c>
      <c r="S381" s="17">
        <v>2.5687202541894699E-2</v>
      </c>
    </row>
    <row r="382" spans="2:19" x14ac:dyDescent="0.3">
      <c r="B382" t="s">
        <v>154</v>
      </c>
      <c r="C382" s="17">
        <v>5.6523335299220101E-2</v>
      </c>
      <c r="D382" s="17">
        <v>5.7264648147647902E-2</v>
      </c>
      <c r="E382" s="17">
        <v>5.6265447282555101E-2</v>
      </c>
      <c r="F382" s="17"/>
      <c r="G382" s="17">
        <v>5.3662739874525002E-2</v>
      </c>
      <c r="H382" s="17">
        <v>6.1954392294359402E-2</v>
      </c>
      <c r="I382" s="17">
        <v>6.7153068378185202E-2</v>
      </c>
      <c r="J382" s="17">
        <v>4.5468128118861598E-2</v>
      </c>
      <c r="K382" s="17"/>
      <c r="L382" s="17">
        <v>4.6916078879344403E-2</v>
      </c>
      <c r="M382" s="17">
        <v>6.1055968504194397E-2</v>
      </c>
      <c r="N382" s="17">
        <v>4.49856508496351E-2</v>
      </c>
      <c r="O382" s="17">
        <v>7.3727433817787499E-2</v>
      </c>
      <c r="P382" s="17"/>
      <c r="Q382" s="17">
        <v>5.0975839222433303E-2</v>
      </c>
      <c r="R382" s="17">
        <v>6.1381639408004E-2</v>
      </c>
      <c r="S382" s="17">
        <v>0.101276876735877</v>
      </c>
    </row>
    <row r="383" spans="2:19" x14ac:dyDescent="0.3">
      <c r="B383" t="s">
        <v>155</v>
      </c>
      <c r="C383" s="17">
        <v>6.5858333959428098E-2</v>
      </c>
      <c r="D383" s="17">
        <v>6.3149198161703404E-2</v>
      </c>
      <c r="E383" s="17">
        <v>6.7716756837261693E-2</v>
      </c>
      <c r="F383" s="17"/>
      <c r="G383" s="17">
        <v>4.7885503653595403E-2</v>
      </c>
      <c r="H383" s="17">
        <v>7.9646271957719006E-2</v>
      </c>
      <c r="I383" s="17">
        <v>7.6816327554190197E-2</v>
      </c>
      <c r="J383" s="17">
        <v>6.3250056407316305E-2</v>
      </c>
      <c r="K383" s="17"/>
      <c r="L383" s="17">
        <v>5.9262053059963203E-2</v>
      </c>
      <c r="M383" s="17">
        <v>5.1277649834193598E-2</v>
      </c>
      <c r="N383" s="17">
        <v>7.6529591847451103E-2</v>
      </c>
      <c r="O383" s="17">
        <v>7.6663974339054503E-2</v>
      </c>
      <c r="P383" s="17"/>
      <c r="Q383" s="17">
        <v>6.6487062773082403E-2</v>
      </c>
      <c r="R383" s="17">
        <v>9.7190973962733199E-2</v>
      </c>
      <c r="S383" s="17">
        <v>4.08835572903061E-2</v>
      </c>
    </row>
    <row r="384" spans="2:19" x14ac:dyDescent="0.3">
      <c r="B384" t="s">
        <v>156</v>
      </c>
      <c r="C384" s="17">
        <v>0.116214631326925</v>
      </c>
      <c r="D384" s="17">
        <v>0.11382971846581801</v>
      </c>
      <c r="E384" s="17">
        <v>0.119590402032106</v>
      </c>
      <c r="F384" s="17"/>
      <c r="G384" s="17">
        <v>9.9486703198000001E-2</v>
      </c>
      <c r="H384" s="17">
        <v>0.118022072646984</v>
      </c>
      <c r="I384" s="17">
        <v>0.13606125003123501</v>
      </c>
      <c r="J384" s="17">
        <v>0.11822025718772</v>
      </c>
      <c r="K384" s="17"/>
      <c r="L384" s="17">
        <v>8.9377219108558101E-2</v>
      </c>
      <c r="M384" s="17">
        <v>0.11951216018805499</v>
      </c>
      <c r="N384" s="17">
        <v>0.111339282905875</v>
      </c>
      <c r="O384" s="17">
        <v>0.14476719475091801</v>
      </c>
      <c r="P384" s="17"/>
      <c r="Q384" s="17">
        <v>0.113402280600057</v>
      </c>
      <c r="R384" s="17">
        <v>0.138255248857725</v>
      </c>
      <c r="S384" s="17">
        <v>9.9326619900242594E-2</v>
      </c>
    </row>
    <row r="385" spans="2:19" x14ac:dyDescent="0.3">
      <c r="B385" t="s">
        <v>157</v>
      </c>
      <c r="C385" s="17">
        <v>0.15736084554374499</v>
      </c>
      <c r="D385" s="17">
        <v>0.161453287944338</v>
      </c>
      <c r="E385" s="17">
        <v>0.15398214731828599</v>
      </c>
      <c r="F385" s="17"/>
      <c r="G385" s="17">
        <v>0.144946394400531</v>
      </c>
      <c r="H385" s="17">
        <v>0.156771781418928</v>
      </c>
      <c r="I385" s="17">
        <v>0.169623703043361</v>
      </c>
      <c r="J385" s="17">
        <v>0.16239733992657701</v>
      </c>
      <c r="K385" s="17"/>
      <c r="L385" s="17">
        <v>0.148398082114335</v>
      </c>
      <c r="M385" s="17">
        <v>0.176501309848931</v>
      </c>
      <c r="N385" s="17">
        <v>0.14109935990058001</v>
      </c>
      <c r="O385" s="17">
        <v>0.16323865241608099</v>
      </c>
      <c r="P385" s="17"/>
      <c r="Q385" s="17">
        <v>0.15554021983550101</v>
      </c>
      <c r="R385" s="17">
        <v>0.15553645406961999</v>
      </c>
      <c r="S385" s="17">
        <v>0.16666542309257301</v>
      </c>
    </row>
    <row r="386" spans="2:19" x14ac:dyDescent="0.3">
      <c r="B386" t="s">
        <v>158</v>
      </c>
      <c r="C386" s="17">
        <v>0.23249668425088199</v>
      </c>
      <c r="D386" s="17">
        <v>0.23437080368846699</v>
      </c>
      <c r="E386" s="17">
        <v>0.23020996652906001</v>
      </c>
      <c r="F386" s="17"/>
      <c r="G386" s="17">
        <v>0.254402737837854</v>
      </c>
      <c r="H386" s="17">
        <v>0.219596872515082</v>
      </c>
      <c r="I386" s="17">
        <v>0.208763266200644</v>
      </c>
      <c r="J386" s="17">
        <v>0.242790319396743</v>
      </c>
      <c r="K386" s="17"/>
      <c r="L386" s="17">
        <v>0.27025463063527999</v>
      </c>
      <c r="M386" s="17">
        <v>0.24740512473331</v>
      </c>
      <c r="N386" s="17">
        <v>0.227975789264804</v>
      </c>
      <c r="O386" s="17">
        <v>0.18351199698388501</v>
      </c>
      <c r="P386" s="17"/>
      <c r="Q386" s="17">
        <v>0.24383873793858299</v>
      </c>
      <c r="R386" s="17">
        <v>0.164473596531482</v>
      </c>
      <c r="S386" s="17">
        <v>0.18504575123719699</v>
      </c>
    </row>
    <row r="387" spans="2:19" x14ac:dyDescent="0.3">
      <c r="B387" t="s">
        <v>159</v>
      </c>
      <c r="C387" s="17">
        <v>0.22650649814270801</v>
      </c>
      <c r="D387" s="17">
        <v>0.23366842250905401</v>
      </c>
      <c r="E387" s="17">
        <v>0.21884116836088199</v>
      </c>
      <c r="F387" s="17"/>
      <c r="G387" s="17">
        <v>0.25437067854518403</v>
      </c>
      <c r="H387" s="17">
        <v>0.22238623356634599</v>
      </c>
      <c r="I387" s="17">
        <v>0.20699099192280801</v>
      </c>
      <c r="J387" s="17">
        <v>0.210880213451589</v>
      </c>
      <c r="K387" s="17"/>
      <c r="L387" s="17">
        <v>0.26892515067699202</v>
      </c>
      <c r="M387" s="17">
        <v>0.226049123876082</v>
      </c>
      <c r="N387" s="17">
        <v>0.22323597632387099</v>
      </c>
      <c r="O387" s="17">
        <v>0.18812558875373001</v>
      </c>
      <c r="P387" s="17"/>
      <c r="Q387" s="17">
        <v>0.23153321587939699</v>
      </c>
      <c r="R387" s="17">
        <v>0.200404493501051</v>
      </c>
      <c r="S387" s="17">
        <v>0.26940687730537299</v>
      </c>
    </row>
    <row r="388" spans="2:19" x14ac:dyDescent="0.3">
      <c r="B388" t="s">
        <v>160</v>
      </c>
      <c r="C388" s="17">
        <v>4.5593536186069997E-2</v>
      </c>
      <c r="D388" s="17">
        <v>4.4272072230793803E-2</v>
      </c>
      <c r="E388" s="17">
        <v>4.7303430692690801E-2</v>
      </c>
      <c r="F388" s="17"/>
      <c r="G388" s="17">
        <v>5.4726359311364998E-2</v>
      </c>
      <c r="H388" s="17">
        <v>4.8452712572989103E-2</v>
      </c>
      <c r="I388" s="17">
        <v>3.88215569134207E-2</v>
      </c>
      <c r="J388" s="17">
        <v>3.7473347585863098E-2</v>
      </c>
      <c r="K388" s="17"/>
      <c r="L388" s="17">
        <v>4.0066526825014603E-2</v>
      </c>
      <c r="M388" s="17">
        <v>4.6932289707203298E-2</v>
      </c>
      <c r="N388" s="17">
        <v>5.7665134263228002E-2</v>
      </c>
      <c r="O388" s="17">
        <v>3.65950383254324E-2</v>
      </c>
      <c r="P388" s="17"/>
      <c r="Q388" s="17">
        <v>4.3612251678978801E-2</v>
      </c>
      <c r="R388" s="17">
        <v>4.9457282625497402E-2</v>
      </c>
      <c r="S388" s="17">
        <v>5.3239453964714301E-2</v>
      </c>
    </row>
    <row r="389" spans="2:19" x14ac:dyDescent="0.3">
      <c r="B389" t="s">
        <v>161</v>
      </c>
      <c r="C389" s="17">
        <v>1.36344882884893E-2</v>
      </c>
      <c r="D389" s="17">
        <v>1.0949148423253599E-2</v>
      </c>
      <c r="E389" s="17">
        <v>1.5634693875419998E-2</v>
      </c>
      <c r="F389" s="17"/>
      <c r="G389" s="17">
        <v>7.1012213533986996E-3</v>
      </c>
      <c r="H389" s="17">
        <v>1.3672522629504301E-2</v>
      </c>
      <c r="I389" s="17">
        <v>1.3291761604385201E-2</v>
      </c>
      <c r="J389" s="17">
        <v>2.26823870769782E-2</v>
      </c>
      <c r="K389" s="17"/>
      <c r="L389" s="17">
        <v>7.2160316464922603E-3</v>
      </c>
      <c r="M389" s="17">
        <v>1.31731550043037E-2</v>
      </c>
      <c r="N389" s="17">
        <v>1.4650431892065901E-2</v>
      </c>
      <c r="O389" s="17">
        <v>1.9451299117663599E-2</v>
      </c>
      <c r="P389" s="17"/>
      <c r="Q389" s="17">
        <v>1.6010037133258499E-2</v>
      </c>
      <c r="R389" s="17">
        <v>0</v>
      </c>
      <c r="S389" s="17">
        <v>7.4926146936795304E-3</v>
      </c>
    </row>
    <row r="390" spans="2:19" x14ac:dyDescent="0.3">
      <c r="B390" t="s">
        <v>78</v>
      </c>
      <c r="C390" s="17">
        <v>1.3450230601665201E-2</v>
      </c>
      <c r="D390" s="17">
        <v>1.30174226959263E-2</v>
      </c>
      <c r="E390" s="17">
        <v>1.39975927634827E-2</v>
      </c>
      <c r="F390" s="17"/>
      <c r="G390" s="17">
        <v>1.47660589497959E-2</v>
      </c>
      <c r="H390" s="17">
        <v>1.6603769183235501E-2</v>
      </c>
      <c r="I390" s="17">
        <v>7.7438495504749804E-3</v>
      </c>
      <c r="J390" s="17">
        <v>1.36272353060007E-2</v>
      </c>
      <c r="K390" s="17"/>
      <c r="L390" s="17">
        <v>1.5636352562519398E-2</v>
      </c>
      <c r="M390" s="17">
        <v>4.4837818030921302E-3</v>
      </c>
      <c r="N390" s="17">
        <v>1.05327309160186E-2</v>
      </c>
      <c r="O390" s="17">
        <v>2.41224882065195E-2</v>
      </c>
      <c r="P390" s="17"/>
      <c r="Q390" s="17">
        <v>1.16571552124699E-2</v>
      </c>
      <c r="R390" s="17">
        <v>7.9030653002357502E-3</v>
      </c>
      <c r="S390" s="17">
        <v>7.5393759979111904E-3</v>
      </c>
    </row>
    <row r="391" spans="2:19" x14ac:dyDescent="0.3">
      <c r="C391" s="17"/>
      <c r="D391" s="17"/>
      <c r="E391" s="17"/>
      <c r="F391" s="17"/>
      <c r="G391" s="17"/>
      <c r="H391" s="17"/>
      <c r="I391" s="17"/>
      <c r="J391" s="17"/>
      <c r="K391" s="17"/>
      <c r="L391" s="17"/>
      <c r="M391" s="17"/>
      <c r="N391" s="17"/>
      <c r="O391" s="17"/>
      <c r="P391" s="17"/>
      <c r="Q391" s="17"/>
      <c r="R391" s="17"/>
      <c r="S391" s="17"/>
    </row>
    <row r="392" spans="2:19" x14ac:dyDescent="0.3">
      <c r="B392" s="6" t="s">
        <v>167</v>
      </c>
      <c r="C392" s="17"/>
      <c r="D392" s="17"/>
      <c r="E392" s="17"/>
      <c r="F392" s="17"/>
      <c r="G392" s="17"/>
      <c r="H392" s="17"/>
      <c r="I392" s="17"/>
      <c r="J392" s="17"/>
      <c r="K392" s="17"/>
      <c r="L392" s="17"/>
      <c r="M392" s="17"/>
      <c r="N392" s="17"/>
      <c r="O392" s="17"/>
      <c r="P392" s="17"/>
      <c r="Q392" s="17"/>
      <c r="R392" s="17"/>
      <c r="S392" s="17"/>
    </row>
    <row r="393" spans="2:19" x14ac:dyDescent="0.3">
      <c r="B393" s="24" t="s">
        <v>50</v>
      </c>
      <c r="C393" s="17"/>
      <c r="D393" s="17"/>
      <c r="E393" s="17"/>
      <c r="F393" s="17"/>
      <c r="G393" s="17"/>
      <c r="H393" s="17"/>
      <c r="I393" s="17"/>
      <c r="J393" s="17"/>
      <c r="K393" s="17"/>
      <c r="L393" s="17"/>
      <c r="M393" s="17"/>
      <c r="N393" s="17"/>
      <c r="O393" s="17"/>
      <c r="P393" s="17"/>
      <c r="Q393" s="17"/>
      <c r="R393" s="17"/>
      <c r="S393" s="17"/>
    </row>
    <row r="394" spans="2:19" x14ac:dyDescent="0.3">
      <c r="B394" t="s">
        <v>151</v>
      </c>
      <c r="C394" s="17">
        <v>1.3845721253788299E-2</v>
      </c>
      <c r="D394" s="17">
        <v>1.3343658248772001E-2</v>
      </c>
      <c r="E394" s="17">
        <v>1.4465662238121201E-2</v>
      </c>
      <c r="F394" s="17"/>
      <c r="G394" s="17">
        <v>2.0721120724042301E-2</v>
      </c>
      <c r="H394" s="17">
        <v>5.6509456290568597E-3</v>
      </c>
      <c r="I394" s="17">
        <v>1.3774105352452199E-2</v>
      </c>
      <c r="J394" s="17">
        <v>1.4458032365507901E-2</v>
      </c>
      <c r="K394" s="17"/>
      <c r="L394" s="17">
        <v>1.5003563400206499E-2</v>
      </c>
      <c r="M394" s="17">
        <v>1.55884980909903E-2</v>
      </c>
      <c r="N394" s="17">
        <v>1.0458027255597E-2</v>
      </c>
      <c r="O394" s="17">
        <v>1.4472962728295E-2</v>
      </c>
      <c r="P394" s="17"/>
      <c r="Q394" s="17">
        <v>1.2938480707667E-2</v>
      </c>
      <c r="R394" s="17">
        <v>2.73908027492289E-2</v>
      </c>
      <c r="S394" s="17">
        <v>2.1311278382639E-2</v>
      </c>
    </row>
    <row r="395" spans="2:19" x14ac:dyDescent="0.3">
      <c r="B395" t="s">
        <v>152</v>
      </c>
      <c r="C395" s="17">
        <v>1.9684088026840098E-2</v>
      </c>
      <c r="D395" s="17">
        <v>2.3984540372390999E-2</v>
      </c>
      <c r="E395" s="17">
        <v>1.55551784575832E-2</v>
      </c>
      <c r="F395" s="17"/>
      <c r="G395" s="17">
        <v>1.56329793654119E-2</v>
      </c>
      <c r="H395" s="17">
        <v>3.2063573438887501E-2</v>
      </c>
      <c r="I395" s="17">
        <v>1.7466196680649401E-2</v>
      </c>
      <c r="J395" s="17">
        <v>1.16684257757705E-2</v>
      </c>
      <c r="K395" s="17"/>
      <c r="L395" s="17">
        <v>7.9250394335423097E-3</v>
      </c>
      <c r="M395" s="17">
        <v>2.0755518048070399E-2</v>
      </c>
      <c r="N395" s="17">
        <v>2.4080947704589899E-2</v>
      </c>
      <c r="O395" s="17">
        <v>2.55210558115289E-2</v>
      </c>
      <c r="P395" s="17"/>
      <c r="Q395" s="17">
        <v>1.7849307291605401E-2</v>
      </c>
      <c r="R395" s="17">
        <v>2.3129893026105301E-2</v>
      </c>
      <c r="S395" s="17">
        <v>2.4787249124047901E-2</v>
      </c>
    </row>
    <row r="396" spans="2:19" x14ac:dyDescent="0.3">
      <c r="B396" t="s">
        <v>153</v>
      </c>
      <c r="C396" s="17">
        <v>3.2024088091238898E-2</v>
      </c>
      <c r="D396" s="17">
        <v>3.3360591201829E-2</v>
      </c>
      <c r="E396" s="17">
        <v>3.0962199694901899E-2</v>
      </c>
      <c r="F396" s="17"/>
      <c r="G396" s="17">
        <v>3.0987063931915498E-2</v>
      </c>
      <c r="H396" s="17">
        <v>3.6705877786641097E-2</v>
      </c>
      <c r="I396" s="17">
        <v>3.4324508606628702E-2</v>
      </c>
      <c r="J396" s="17">
        <v>2.47557880435764E-2</v>
      </c>
      <c r="K396" s="17"/>
      <c r="L396" s="17">
        <v>1.5606246663731799E-2</v>
      </c>
      <c r="M396" s="17">
        <v>3.594145899199E-2</v>
      </c>
      <c r="N396" s="17">
        <v>3.6595815227006397E-2</v>
      </c>
      <c r="O396" s="17">
        <v>3.9252352338937098E-2</v>
      </c>
      <c r="P396" s="17"/>
      <c r="Q396" s="17">
        <v>3.2286115647216597E-2</v>
      </c>
      <c r="R396" s="17">
        <v>4.1955821008603303E-2</v>
      </c>
      <c r="S396" s="17">
        <v>2.0612808154025799E-2</v>
      </c>
    </row>
    <row r="397" spans="2:19" x14ac:dyDescent="0.3">
      <c r="B397" t="s">
        <v>154</v>
      </c>
      <c r="C397" s="17">
        <v>4.94171266676387E-2</v>
      </c>
      <c r="D397" s="17">
        <v>4.2607266406485801E-2</v>
      </c>
      <c r="E397" s="17">
        <v>5.6643746547625801E-2</v>
      </c>
      <c r="F397" s="17"/>
      <c r="G397" s="17">
        <v>5.1859210244656402E-2</v>
      </c>
      <c r="H397" s="17">
        <v>4.7797636784269501E-2</v>
      </c>
      <c r="I397" s="17">
        <v>6.2665733663627807E-2</v>
      </c>
      <c r="J397" s="17">
        <v>3.6888504863638101E-2</v>
      </c>
      <c r="K397" s="17"/>
      <c r="L397" s="17">
        <v>3.9142120767069702E-2</v>
      </c>
      <c r="M397" s="17">
        <v>5.25289435072386E-2</v>
      </c>
      <c r="N397" s="17">
        <v>4.95730615696722E-2</v>
      </c>
      <c r="O397" s="17">
        <v>5.6157585587181903E-2</v>
      </c>
      <c r="P397" s="17"/>
      <c r="Q397" s="17">
        <v>4.6031111219904698E-2</v>
      </c>
      <c r="R397" s="17">
        <v>6.4317010774393404E-2</v>
      </c>
      <c r="S397" s="17">
        <v>8.2100851672404301E-2</v>
      </c>
    </row>
    <row r="398" spans="2:19" x14ac:dyDescent="0.3">
      <c r="B398" t="s">
        <v>155</v>
      </c>
      <c r="C398" s="17">
        <v>6.5342303919494499E-2</v>
      </c>
      <c r="D398" s="17">
        <v>5.7975199978730102E-2</v>
      </c>
      <c r="E398" s="17">
        <v>7.3261765238694307E-2</v>
      </c>
      <c r="F398" s="17"/>
      <c r="G398" s="17">
        <v>6.7426176332891496E-2</v>
      </c>
      <c r="H398" s="17">
        <v>5.81903273217904E-2</v>
      </c>
      <c r="I398" s="17">
        <v>7.6893631329000497E-2</v>
      </c>
      <c r="J398" s="17">
        <v>6.1378154291947797E-2</v>
      </c>
      <c r="K398" s="17"/>
      <c r="L398" s="17">
        <v>5.8679511400235501E-2</v>
      </c>
      <c r="M398" s="17">
        <v>6.1720192215171103E-2</v>
      </c>
      <c r="N398" s="17">
        <v>7.6237560366319998E-2</v>
      </c>
      <c r="O398" s="17">
        <v>6.4119434117169805E-2</v>
      </c>
      <c r="P398" s="17"/>
      <c r="Q398" s="17">
        <v>6.4241591557174002E-2</v>
      </c>
      <c r="R398" s="17">
        <v>5.25388003446772E-2</v>
      </c>
      <c r="S398" s="17">
        <v>9.3504764049300804E-2</v>
      </c>
    </row>
    <row r="399" spans="2:19" x14ac:dyDescent="0.3">
      <c r="B399" t="s">
        <v>156</v>
      </c>
      <c r="C399" s="17">
        <v>0.116115504685028</v>
      </c>
      <c r="D399" s="17">
        <v>0.107001836520497</v>
      </c>
      <c r="E399" s="17">
        <v>0.12478067615202799</v>
      </c>
      <c r="F399" s="17"/>
      <c r="G399" s="17">
        <v>0.12510451861437599</v>
      </c>
      <c r="H399" s="17">
        <v>9.4623599935542896E-2</v>
      </c>
      <c r="I399" s="17">
        <v>0.10979413200355299</v>
      </c>
      <c r="J399" s="17">
        <v>0.13477462075617599</v>
      </c>
      <c r="K399" s="17"/>
      <c r="L399" s="17">
        <v>0.10656477775560801</v>
      </c>
      <c r="M399" s="17">
        <v>0.118998638762812</v>
      </c>
      <c r="N399" s="17">
        <v>0.11005769502855201</v>
      </c>
      <c r="O399" s="17">
        <v>0.12911057543122001</v>
      </c>
      <c r="P399" s="17"/>
      <c r="Q399" s="17">
        <v>0.120942931368344</v>
      </c>
      <c r="R399" s="17">
        <v>0.116595207633528</v>
      </c>
      <c r="S399" s="17">
        <v>7.2603406662900494E-2</v>
      </c>
    </row>
    <row r="400" spans="2:19" x14ac:dyDescent="0.3">
      <c r="B400" t="s">
        <v>157</v>
      </c>
      <c r="C400" s="17">
        <v>0.19069375748796599</v>
      </c>
      <c r="D400" s="17">
        <v>0.18338637918857401</v>
      </c>
      <c r="E400" s="17">
        <v>0.19962433062368201</v>
      </c>
      <c r="F400" s="17"/>
      <c r="G400" s="17">
        <v>0.18273461761350901</v>
      </c>
      <c r="H400" s="17">
        <v>0.208559878827622</v>
      </c>
      <c r="I400" s="17">
        <v>0.20397099470697799</v>
      </c>
      <c r="J400" s="17">
        <v>0.16700463547493</v>
      </c>
      <c r="K400" s="17"/>
      <c r="L400" s="17">
        <v>0.18121740256323701</v>
      </c>
      <c r="M400" s="17">
        <v>0.20515656012692199</v>
      </c>
      <c r="N400" s="17">
        <v>0.19896213276167901</v>
      </c>
      <c r="O400" s="17">
        <v>0.17557031294105899</v>
      </c>
      <c r="P400" s="17"/>
      <c r="Q400" s="17">
        <v>0.19240584304309399</v>
      </c>
      <c r="R400" s="17">
        <v>0.18864639779031001</v>
      </c>
      <c r="S400" s="17">
        <v>0.18057867729145499</v>
      </c>
    </row>
    <row r="401" spans="2:19" x14ac:dyDescent="0.3">
      <c r="B401" t="s">
        <v>158</v>
      </c>
      <c r="C401" s="17">
        <v>0.22630253354399699</v>
      </c>
      <c r="D401" s="17">
        <v>0.21018930999886501</v>
      </c>
      <c r="E401" s="17">
        <v>0.24076596648318899</v>
      </c>
      <c r="F401" s="17"/>
      <c r="G401" s="17">
        <v>0.24695457090498199</v>
      </c>
      <c r="H401" s="17">
        <v>0.25521159095703</v>
      </c>
      <c r="I401" s="17">
        <v>0.17184281910291799</v>
      </c>
      <c r="J401" s="17">
        <v>0.220592244171676</v>
      </c>
      <c r="K401" s="17"/>
      <c r="L401" s="17">
        <v>0.25251714879218801</v>
      </c>
      <c r="M401" s="17">
        <v>0.21205754581018901</v>
      </c>
      <c r="N401" s="17">
        <v>0.24865626153887699</v>
      </c>
      <c r="O401" s="17">
        <v>0.19127819260919399</v>
      </c>
      <c r="P401" s="17"/>
      <c r="Q401" s="17">
        <v>0.22694980431384501</v>
      </c>
      <c r="R401" s="17">
        <v>0.21624019548991899</v>
      </c>
      <c r="S401" s="17">
        <v>0.260653739517825</v>
      </c>
    </row>
    <row r="402" spans="2:19" x14ac:dyDescent="0.3">
      <c r="B402" t="s">
        <v>159</v>
      </c>
      <c r="C402" s="17">
        <v>0.20699084585263899</v>
      </c>
      <c r="D402" s="17">
        <v>0.22516365122212401</v>
      </c>
      <c r="E402" s="17">
        <v>0.187061671853987</v>
      </c>
      <c r="F402" s="17"/>
      <c r="G402" s="17">
        <v>0.189896744139185</v>
      </c>
      <c r="H402" s="17">
        <v>0.188663248916358</v>
      </c>
      <c r="I402" s="17">
        <v>0.22431878437775199</v>
      </c>
      <c r="J402" s="17">
        <v>0.23185575601991801</v>
      </c>
      <c r="K402" s="17"/>
      <c r="L402" s="17">
        <v>0.234272768944083</v>
      </c>
      <c r="M402" s="17">
        <v>0.20902074555744499</v>
      </c>
      <c r="N402" s="17">
        <v>0.179240566413474</v>
      </c>
      <c r="O402" s="17">
        <v>0.20757626658636899</v>
      </c>
      <c r="P402" s="17"/>
      <c r="Q402" s="17">
        <v>0.211643080321542</v>
      </c>
      <c r="R402" s="17">
        <v>0.18007031166299201</v>
      </c>
      <c r="S402" s="17">
        <v>0.17703545240461399</v>
      </c>
    </row>
    <row r="403" spans="2:19" x14ac:dyDescent="0.3">
      <c r="B403" t="s">
        <v>160</v>
      </c>
      <c r="C403" s="17">
        <v>5.1099596163468902E-2</v>
      </c>
      <c r="D403" s="17">
        <v>6.6760235288980702E-2</v>
      </c>
      <c r="E403" s="17">
        <v>3.5887829767506298E-2</v>
      </c>
      <c r="F403" s="17"/>
      <c r="G403" s="17">
        <v>4.7827301354734897E-2</v>
      </c>
      <c r="H403" s="17">
        <v>4.8720731583213897E-2</v>
      </c>
      <c r="I403" s="17">
        <v>5.9245604266858598E-2</v>
      </c>
      <c r="J403" s="17">
        <v>5.1573262518047898E-2</v>
      </c>
      <c r="K403" s="17"/>
      <c r="L403" s="17">
        <v>5.8262248972505801E-2</v>
      </c>
      <c r="M403" s="17">
        <v>4.1906851319333201E-2</v>
      </c>
      <c r="N403" s="17">
        <v>5.0244367550071799E-2</v>
      </c>
      <c r="O403" s="17">
        <v>5.4805948740439897E-2</v>
      </c>
      <c r="P403" s="17"/>
      <c r="Q403" s="17">
        <v>4.9661790640516401E-2</v>
      </c>
      <c r="R403" s="17">
        <v>5.6659424278957503E-2</v>
      </c>
      <c r="S403" s="17">
        <v>3.30840715093201E-2</v>
      </c>
    </row>
    <row r="404" spans="2:19" x14ac:dyDescent="0.3">
      <c r="B404" t="s">
        <v>161</v>
      </c>
      <c r="C404" s="17">
        <v>1.48256935205523E-2</v>
      </c>
      <c r="D404" s="17">
        <v>1.9423191585568701E-2</v>
      </c>
      <c r="E404" s="17">
        <v>1.0358470869905099E-2</v>
      </c>
      <c r="F404" s="17"/>
      <c r="G404" s="17">
        <v>1.1240713665856E-2</v>
      </c>
      <c r="H404" s="17">
        <v>1.14153478334574E-2</v>
      </c>
      <c r="I404" s="17">
        <v>1.65535388819914E-2</v>
      </c>
      <c r="J404" s="17">
        <v>2.2056087949412599E-2</v>
      </c>
      <c r="K404" s="17"/>
      <c r="L404" s="17">
        <v>1.41150567636342E-2</v>
      </c>
      <c r="M404" s="17">
        <v>1.69082769326942E-2</v>
      </c>
      <c r="N404" s="17">
        <v>8.0237358000986806E-3</v>
      </c>
      <c r="O404" s="17">
        <v>2.06526783019217E-2</v>
      </c>
      <c r="P404" s="17"/>
      <c r="Q404" s="17">
        <v>1.43657867818655E-2</v>
      </c>
      <c r="R404" s="17">
        <v>1.5121601758344899E-2</v>
      </c>
      <c r="S404" s="17">
        <v>2.1251854169024299E-2</v>
      </c>
    </row>
    <row r="405" spans="2:19" x14ac:dyDescent="0.3">
      <c r="B405" t="s">
        <v>78</v>
      </c>
      <c r="C405" s="17">
        <v>1.36587407873483E-2</v>
      </c>
      <c r="D405" s="17">
        <v>1.68041399871828E-2</v>
      </c>
      <c r="E405" s="17">
        <v>1.06325020727759E-2</v>
      </c>
      <c r="F405" s="17"/>
      <c r="G405" s="17">
        <v>9.6149831084390396E-3</v>
      </c>
      <c r="H405" s="17">
        <v>1.2397240986130501E-2</v>
      </c>
      <c r="I405" s="17">
        <v>9.1499510275909503E-3</v>
      </c>
      <c r="J405" s="17">
        <v>2.2994487769399101E-2</v>
      </c>
      <c r="K405" s="17"/>
      <c r="L405" s="17">
        <v>1.66941145439575E-2</v>
      </c>
      <c r="M405" s="17">
        <v>9.4167706371448105E-3</v>
      </c>
      <c r="N405" s="17">
        <v>7.8698287840620398E-3</v>
      </c>
      <c r="O405" s="17">
        <v>2.1482634806682499E-2</v>
      </c>
      <c r="P405" s="17"/>
      <c r="Q405" s="17">
        <v>1.0684157107224999E-2</v>
      </c>
      <c r="R405" s="17">
        <v>1.7334533482940701E-2</v>
      </c>
      <c r="S405" s="17">
        <v>1.2475847062443301E-2</v>
      </c>
    </row>
    <row r="406" spans="2:19" x14ac:dyDescent="0.3">
      <c r="C406" s="17"/>
      <c r="D406" s="17"/>
      <c r="E406" s="17"/>
      <c r="F406" s="17"/>
      <c r="G406" s="17"/>
      <c r="H406" s="17"/>
      <c r="I406" s="17"/>
      <c r="J406" s="17"/>
      <c r="K406" s="17"/>
      <c r="L406" s="17"/>
      <c r="M406" s="17"/>
      <c r="N406" s="17"/>
      <c r="O406" s="17"/>
      <c r="P406" s="17"/>
      <c r="Q406" s="17"/>
      <c r="R406" s="17"/>
      <c r="S406" s="17"/>
    </row>
    <row r="407" spans="2:19" x14ac:dyDescent="0.3">
      <c r="B407" s="6" t="s">
        <v>168</v>
      </c>
      <c r="C407" s="17"/>
      <c r="D407" s="17"/>
      <c r="E407" s="17"/>
      <c r="F407" s="17"/>
      <c r="G407" s="17"/>
      <c r="H407" s="17"/>
      <c r="I407" s="17"/>
      <c r="J407" s="17"/>
      <c r="K407" s="17"/>
      <c r="L407" s="17"/>
      <c r="M407" s="17"/>
      <c r="N407" s="17"/>
      <c r="O407" s="17"/>
      <c r="P407" s="17"/>
      <c r="Q407" s="17"/>
      <c r="R407" s="17"/>
      <c r="S407" s="17"/>
    </row>
    <row r="408" spans="2:19" x14ac:dyDescent="0.3">
      <c r="B408" s="24" t="s">
        <v>50</v>
      </c>
      <c r="C408" s="17"/>
      <c r="D408" s="17"/>
      <c r="E408" s="17"/>
      <c r="F408" s="17"/>
      <c r="G408" s="17"/>
      <c r="H408" s="17"/>
      <c r="I408" s="17"/>
      <c r="J408" s="17"/>
      <c r="K408" s="17"/>
      <c r="L408" s="17"/>
      <c r="M408" s="17"/>
      <c r="N408" s="17"/>
      <c r="O408" s="17"/>
      <c r="P408" s="17"/>
      <c r="Q408" s="17"/>
      <c r="R408" s="17"/>
      <c r="S408" s="17"/>
    </row>
    <row r="409" spans="2:19" x14ac:dyDescent="0.3">
      <c r="B409" t="s">
        <v>151</v>
      </c>
      <c r="C409" s="17">
        <v>8.0832910952150505E-3</v>
      </c>
      <c r="D409" s="17">
        <v>6.2749128159170697E-3</v>
      </c>
      <c r="E409" s="17">
        <v>9.9592915558858394E-3</v>
      </c>
      <c r="F409" s="17"/>
      <c r="G409" s="17">
        <v>1.38288644486434E-2</v>
      </c>
      <c r="H409" s="17">
        <v>5.3009096720733001E-3</v>
      </c>
      <c r="I409" s="17">
        <v>4.9323741681198798E-3</v>
      </c>
      <c r="J409" s="17">
        <v>6.7564758131989297E-3</v>
      </c>
      <c r="K409" s="17"/>
      <c r="L409" s="17">
        <v>7.6827897069786898E-3</v>
      </c>
      <c r="M409" s="17">
        <v>1.0487330835190101E-2</v>
      </c>
      <c r="N409" s="17">
        <v>7.15646342521038E-3</v>
      </c>
      <c r="O409" s="17">
        <v>6.8877418894586701E-3</v>
      </c>
      <c r="P409" s="17"/>
      <c r="Q409" s="17">
        <v>5.56718343451425E-3</v>
      </c>
      <c r="R409" s="17">
        <v>2.02889164222783E-2</v>
      </c>
      <c r="S409" s="17">
        <v>1.8992380427964702E-2</v>
      </c>
    </row>
    <row r="410" spans="2:19" x14ac:dyDescent="0.3">
      <c r="B410" t="s">
        <v>152</v>
      </c>
      <c r="C410" s="17">
        <v>5.9218688296099001E-3</v>
      </c>
      <c r="D410" s="17">
        <v>3.85940290174019E-3</v>
      </c>
      <c r="E410" s="17">
        <v>8.0332928037313393E-3</v>
      </c>
      <c r="F410" s="17"/>
      <c r="G410" s="17">
        <v>1.1431608982431099E-2</v>
      </c>
      <c r="H410" s="17">
        <v>4.3014220374021197E-3</v>
      </c>
      <c r="I410" s="17">
        <v>1.9708522389025301E-3</v>
      </c>
      <c r="J410" s="17">
        <v>4.2796991157596402E-3</v>
      </c>
      <c r="K410" s="17"/>
      <c r="L410" s="17">
        <v>5.8964072982556903E-3</v>
      </c>
      <c r="M410" s="17">
        <v>5.18000784381124E-3</v>
      </c>
      <c r="N410" s="17">
        <v>7.3170380557954504E-3</v>
      </c>
      <c r="O410" s="17">
        <v>5.2382644108538304E-3</v>
      </c>
      <c r="P410" s="17"/>
      <c r="Q410" s="17">
        <v>5.1404086264626603E-3</v>
      </c>
      <c r="R410" s="17">
        <v>9.3192238677529994E-3</v>
      </c>
      <c r="S410" s="17">
        <v>1.2090690448303101E-2</v>
      </c>
    </row>
    <row r="411" spans="2:19" x14ac:dyDescent="0.3">
      <c r="B411" t="s">
        <v>153</v>
      </c>
      <c r="C411" s="17">
        <v>1.4842209430982699E-2</v>
      </c>
      <c r="D411" s="17">
        <v>1.20559882166935E-2</v>
      </c>
      <c r="E411" s="17">
        <v>1.6953533440883801E-2</v>
      </c>
      <c r="F411" s="17"/>
      <c r="G411" s="17">
        <v>1.3953549524281E-2</v>
      </c>
      <c r="H411" s="17">
        <v>2.0649402334690099E-2</v>
      </c>
      <c r="I411" s="17">
        <v>1.1188545278778699E-2</v>
      </c>
      <c r="J411" s="17">
        <v>1.12229246115629E-2</v>
      </c>
      <c r="K411" s="17"/>
      <c r="L411" s="17">
        <v>1.21017447186065E-2</v>
      </c>
      <c r="M411" s="17">
        <v>8.9993249585245093E-3</v>
      </c>
      <c r="N411" s="17">
        <v>2.1018147961067799E-2</v>
      </c>
      <c r="O411" s="17">
        <v>1.72115058566879E-2</v>
      </c>
      <c r="P411" s="17"/>
      <c r="Q411" s="17">
        <v>1.02897179862849E-2</v>
      </c>
      <c r="R411" s="17">
        <v>3.7924810508292398E-2</v>
      </c>
      <c r="S411" s="17">
        <v>2.55157865289488E-2</v>
      </c>
    </row>
    <row r="412" spans="2:19" x14ac:dyDescent="0.3">
      <c r="B412" t="s">
        <v>154</v>
      </c>
      <c r="C412" s="17">
        <v>1.8542133544964999E-2</v>
      </c>
      <c r="D412" s="17">
        <v>1.98865644720298E-2</v>
      </c>
      <c r="E412" s="17">
        <v>1.7357156628484499E-2</v>
      </c>
      <c r="F412" s="17"/>
      <c r="G412" s="17">
        <v>1.8565025488097499E-2</v>
      </c>
      <c r="H412" s="17">
        <v>2.1196046014161099E-2</v>
      </c>
      <c r="I412" s="17">
        <v>2.0285613914118001E-2</v>
      </c>
      <c r="J412" s="17">
        <v>1.4266643111015999E-2</v>
      </c>
      <c r="K412" s="17"/>
      <c r="L412" s="17">
        <v>9.89644620103842E-3</v>
      </c>
      <c r="M412" s="17">
        <v>1.4962782025191501E-2</v>
      </c>
      <c r="N412" s="17">
        <v>2.1971818315183599E-2</v>
      </c>
      <c r="O412" s="17">
        <v>2.7343613499633199E-2</v>
      </c>
      <c r="P412" s="17"/>
      <c r="Q412" s="17">
        <v>1.6985692854750999E-2</v>
      </c>
      <c r="R412" s="17">
        <v>1.6025591841309299E-2</v>
      </c>
      <c r="S412" s="17">
        <v>3.2208866254826898E-2</v>
      </c>
    </row>
    <row r="413" spans="2:19" x14ac:dyDescent="0.3">
      <c r="B413" t="s">
        <v>155</v>
      </c>
      <c r="C413" s="17">
        <v>2.5369939722360599E-2</v>
      </c>
      <c r="D413" s="17">
        <v>2.3770081498320599E-2</v>
      </c>
      <c r="E413" s="17">
        <v>2.71852525775973E-2</v>
      </c>
      <c r="F413" s="17"/>
      <c r="G413" s="17">
        <v>3.1673707744334298E-2</v>
      </c>
      <c r="H413" s="17">
        <v>2.9407394225964001E-2</v>
      </c>
      <c r="I413" s="17">
        <v>2.0517421779815699E-2</v>
      </c>
      <c r="J413" s="17">
        <v>1.5780290003531101E-2</v>
      </c>
      <c r="K413" s="17"/>
      <c r="L413" s="17">
        <v>2.30116691936313E-2</v>
      </c>
      <c r="M413" s="17">
        <v>3.1497528908706302E-2</v>
      </c>
      <c r="N413" s="17">
        <v>1.5326074917877699E-2</v>
      </c>
      <c r="O413" s="17">
        <v>3.1981706690572598E-2</v>
      </c>
      <c r="P413" s="17"/>
      <c r="Q413" s="17">
        <v>2.0741104894934598E-2</v>
      </c>
      <c r="R413" s="17">
        <v>6.4563739410679902E-2</v>
      </c>
      <c r="S413" s="17">
        <v>4.4167637441282798E-2</v>
      </c>
    </row>
    <row r="414" spans="2:19" x14ac:dyDescent="0.3">
      <c r="B414" t="s">
        <v>156</v>
      </c>
      <c r="C414" s="17">
        <v>4.5674505945187599E-2</v>
      </c>
      <c r="D414" s="17">
        <v>3.5262219822361503E-2</v>
      </c>
      <c r="E414" s="17">
        <v>5.5057580937198203E-2</v>
      </c>
      <c r="F414" s="17"/>
      <c r="G414" s="17">
        <v>6.8192731050992994E-2</v>
      </c>
      <c r="H414" s="17">
        <v>3.2568370821763899E-2</v>
      </c>
      <c r="I414" s="17">
        <v>4.8810605135644801E-2</v>
      </c>
      <c r="J414" s="17">
        <v>2.7263792008904199E-2</v>
      </c>
      <c r="K414" s="17"/>
      <c r="L414" s="17">
        <v>3.4758513780549102E-2</v>
      </c>
      <c r="M414" s="17">
        <v>4.4335872824320097E-2</v>
      </c>
      <c r="N414" s="17">
        <v>4.82518725168831E-2</v>
      </c>
      <c r="O414" s="17">
        <v>5.5246163408448803E-2</v>
      </c>
      <c r="P414" s="17"/>
      <c r="Q414" s="17">
        <v>4.1813479192289803E-2</v>
      </c>
      <c r="R414" s="17">
        <v>9.6049054353500904E-2</v>
      </c>
      <c r="S414" s="17">
        <v>4.1985575276802002E-2</v>
      </c>
    </row>
    <row r="415" spans="2:19" x14ac:dyDescent="0.3">
      <c r="B415" t="s">
        <v>157</v>
      </c>
      <c r="C415" s="17">
        <v>7.63845295566737E-2</v>
      </c>
      <c r="D415" s="17">
        <v>6.8572785325570595E-2</v>
      </c>
      <c r="E415" s="17">
        <v>8.3988735619942398E-2</v>
      </c>
      <c r="F415" s="17"/>
      <c r="G415" s="17">
        <v>8.81554228926303E-2</v>
      </c>
      <c r="H415" s="17">
        <v>7.50311418345294E-2</v>
      </c>
      <c r="I415" s="17">
        <v>8.3624420305574806E-2</v>
      </c>
      <c r="J415" s="17">
        <v>5.7367630783758998E-2</v>
      </c>
      <c r="K415" s="17"/>
      <c r="L415" s="17">
        <v>9.4275240936177604E-2</v>
      </c>
      <c r="M415" s="17">
        <v>8.2129293210170401E-2</v>
      </c>
      <c r="N415" s="17">
        <v>6.5651008607267705E-2</v>
      </c>
      <c r="O415" s="17">
        <v>6.3908490998896797E-2</v>
      </c>
      <c r="P415" s="17"/>
      <c r="Q415" s="17">
        <v>7.3035522687873194E-2</v>
      </c>
      <c r="R415" s="17">
        <v>0.10040475006555601</v>
      </c>
      <c r="S415" s="17">
        <v>0.13037590921408901</v>
      </c>
    </row>
    <row r="416" spans="2:19" x14ac:dyDescent="0.3">
      <c r="B416" t="s">
        <v>158</v>
      </c>
      <c r="C416" s="17">
        <v>0.156830875701056</v>
      </c>
      <c r="D416" s="17">
        <v>0.133850122652658</v>
      </c>
      <c r="E416" s="17">
        <v>0.18049947088922699</v>
      </c>
      <c r="F416" s="17"/>
      <c r="G416" s="17">
        <v>0.16834439185960001</v>
      </c>
      <c r="H416" s="17">
        <v>0.159059810894873</v>
      </c>
      <c r="I416" s="17">
        <v>0.145276983179293</v>
      </c>
      <c r="J416" s="17">
        <v>0.14877894263124999</v>
      </c>
      <c r="K416" s="17"/>
      <c r="L416" s="17">
        <v>0.171838276870632</v>
      </c>
      <c r="M416" s="17">
        <v>0.155253543570012</v>
      </c>
      <c r="N416" s="17">
        <v>0.17027526512771801</v>
      </c>
      <c r="O416" s="17">
        <v>0.128964699106385</v>
      </c>
      <c r="P416" s="17"/>
      <c r="Q416" s="17">
        <v>0.16257487533586801</v>
      </c>
      <c r="R416" s="17">
        <v>0.15922952774268001</v>
      </c>
      <c r="S416" s="17">
        <v>0.13365601492259499</v>
      </c>
    </row>
    <row r="417" spans="2:19" x14ac:dyDescent="0.3">
      <c r="B417" t="s">
        <v>159</v>
      </c>
      <c r="C417" s="17">
        <v>0.31240043201102902</v>
      </c>
      <c r="D417" s="17">
        <v>0.319594600170923</v>
      </c>
      <c r="E417" s="17">
        <v>0.306972302995974</v>
      </c>
      <c r="F417" s="17"/>
      <c r="G417" s="17">
        <v>0.35121843313041501</v>
      </c>
      <c r="H417" s="17">
        <v>0.28104904670952702</v>
      </c>
      <c r="I417" s="17">
        <v>0.32365439097655102</v>
      </c>
      <c r="J417" s="17">
        <v>0.28881842276618003</v>
      </c>
      <c r="K417" s="17"/>
      <c r="L417" s="17">
        <v>0.407084230560187</v>
      </c>
      <c r="M417" s="17">
        <v>0.330908813101224</v>
      </c>
      <c r="N417" s="17">
        <v>0.24948471946772099</v>
      </c>
      <c r="O417" s="17">
        <v>0.26585739214793702</v>
      </c>
      <c r="P417" s="17"/>
      <c r="Q417" s="17">
        <v>0.32931024727105401</v>
      </c>
      <c r="R417" s="17">
        <v>0.232173831001738</v>
      </c>
      <c r="S417" s="17">
        <v>0.29888529338234598</v>
      </c>
    </row>
    <row r="418" spans="2:19" x14ac:dyDescent="0.3">
      <c r="B418" t="s">
        <v>160</v>
      </c>
      <c r="C418" s="17">
        <v>0.18334251861093401</v>
      </c>
      <c r="D418" s="17">
        <v>0.186554855228313</v>
      </c>
      <c r="E418" s="17">
        <v>0.180013654108518</v>
      </c>
      <c r="F418" s="17"/>
      <c r="G418" s="17">
        <v>0.14417429157957201</v>
      </c>
      <c r="H418" s="17">
        <v>0.18776688910265099</v>
      </c>
      <c r="I418" s="17">
        <v>0.200857142809756</v>
      </c>
      <c r="J418" s="17">
        <v>0.215138684514246</v>
      </c>
      <c r="K418" s="17"/>
      <c r="L418" s="17">
        <v>0.14717763491515401</v>
      </c>
      <c r="M418" s="17">
        <v>0.18509469317238</v>
      </c>
      <c r="N418" s="17">
        <v>0.200157950724694</v>
      </c>
      <c r="O418" s="17">
        <v>0.199395601767727</v>
      </c>
      <c r="P418" s="17"/>
      <c r="Q418" s="17">
        <v>0.187300010510495</v>
      </c>
      <c r="R418" s="17">
        <v>0.12651733215834601</v>
      </c>
      <c r="S418" s="17">
        <v>0.162572137889753</v>
      </c>
    </row>
    <row r="419" spans="2:19" x14ac:dyDescent="0.3">
      <c r="B419" t="s">
        <v>161</v>
      </c>
      <c r="C419" s="17">
        <v>0.13921114716959401</v>
      </c>
      <c r="D419" s="17">
        <v>0.17397992354369801</v>
      </c>
      <c r="E419" s="17">
        <v>0.103408414863706</v>
      </c>
      <c r="F419" s="17"/>
      <c r="G419" s="17">
        <v>8.1182171972419295E-2</v>
      </c>
      <c r="H419" s="17">
        <v>0.16733907978412901</v>
      </c>
      <c r="I419" s="17">
        <v>0.13369689167579901</v>
      </c>
      <c r="J419" s="17">
        <v>0.18713082086587399</v>
      </c>
      <c r="K419" s="17"/>
      <c r="L419" s="17">
        <v>7.9306269252223199E-2</v>
      </c>
      <c r="M419" s="17">
        <v>0.121100179457527</v>
      </c>
      <c r="N419" s="17">
        <v>0.18322132908734901</v>
      </c>
      <c r="O419" s="17">
        <v>0.17102643138592299</v>
      </c>
      <c r="P419" s="17"/>
      <c r="Q419" s="17">
        <v>0.136436245968409</v>
      </c>
      <c r="R419" s="17">
        <v>0.12960015732763</v>
      </c>
      <c r="S419" s="17">
        <v>9.2144482039774406E-2</v>
      </c>
    </row>
    <row r="420" spans="2:19" x14ac:dyDescent="0.3">
      <c r="B420" t="s">
        <v>78</v>
      </c>
      <c r="C420" s="17">
        <v>1.33965483823927E-2</v>
      </c>
      <c r="D420" s="17">
        <v>1.6338543351774901E-2</v>
      </c>
      <c r="E420" s="17">
        <v>1.05713135788504E-2</v>
      </c>
      <c r="F420" s="17"/>
      <c r="G420" s="17">
        <v>9.2798013265836896E-3</v>
      </c>
      <c r="H420" s="17">
        <v>1.63304865682358E-2</v>
      </c>
      <c r="I420" s="17">
        <v>5.1847585376458803E-3</v>
      </c>
      <c r="J420" s="17">
        <v>2.3195673774718199E-2</v>
      </c>
      <c r="K420" s="17"/>
      <c r="L420" s="17">
        <v>6.9707765665665104E-3</v>
      </c>
      <c r="M420" s="17">
        <v>1.00506300929433E-2</v>
      </c>
      <c r="N420" s="17">
        <v>1.0168311793232399E-2</v>
      </c>
      <c r="O420" s="17">
        <v>2.69383888374762E-2</v>
      </c>
      <c r="P420" s="17"/>
      <c r="Q420" s="17">
        <v>1.0805511237063701E-2</v>
      </c>
      <c r="R420" s="17">
        <v>7.9030653002357502E-3</v>
      </c>
      <c r="S420" s="17">
        <v>7.4052261733147003E-3</v>
      </c>
    </row>
    <row r="421" spans="2:19" x14ac:dyDescent="0.3">
      <c r="C421" s="17"/>
      <c r="D421" s="17"/>
      <c r="E421" s="17"/>
      <c r="F421" s="17"/>
      <c r="G421" s="17"/>
      <c r="H421" s="17"/>
      <c r="I421" s="17"/>
      <c r="J421" s="17"/>
      <c r="K421" s="17"/>
      <c r="L421" s="17"/>
      <c r="M421" s="17"/>
      <c r="N421" s="17"/>
      <c r="O421" s="17"/>
      <c r="P421" s="17"/>
      <c r="Q421" s="17"/>
      <c r="R421" s="17"/>
      <c r="S421" s="17"/>
    </row>
    <row r="422" spans="2:19" x14ac:dyDescent="0.3">
      <c r="B422" s="6" t="s">
        <v>169</v>
      </c>
      <c r="C422" s="17"/>
      <c r="D422" s="17"/>
      <c r="E422" s="17"/>
      <c r="F422" s="17"/>
      <c r="G422" s="17"/>
      <c r="H422" s="17"/>
      <c r="I422" s="17"/>
      <c r="J422" s="17"/>
      <c r="K422" s="17"/>
      <c r="L422" s="17"/>
      <c r="M422" s="17"/>
      <c r="N422" s="17"/>
      <c r="O422" s="17"/>
      <c r="P422" s="17"/>
      <c r="Q422" s="17"/>
      <c r="R422" s="17"/>
      <c r="S422" s="17"/>
    </row>
    <row r="423" spans="2:19" x14ac:dyDescent="0.3">
      <c r="B423" s="24" t="s">
        <v>50</v>
      </c>
      <c r="C423" s="17"/>
      <c r="D423" s="17"/>
      <c r="E423" s="17"/>
      <c r="F423" s="17"/>
      <c r="G423" s="17"/>
      <c r="H423" s="17"/>
      <c r="I423" s="17"/>
      <c r="J423" s="17"/>
      <c r="K423" s="17"/>
      <c r="L423" s="17"/>
      <c r="M423" s="17"/>
      <c r="N423" s="17"/>
      <c r="O423" s="17"/>
      <c r="P423" s="17"/>
      <c r="Q423" s="17"/>
      <c r="R423" s="17"/>
      <c r="S423" s="17"/>
    </row>
    <row r="424" spans="2:19" x14ac:dyDescent="0.3">
      <c r="B424" t="s">
        <v>151</v>
      </c>
      <c r="C424" s="17">
        <v>2.7764639838774599E-2</v>
      </c>
      <c r="D424" s="17">
        <v>2.2130234664180501E-2</v>
      </c>
      <c r="E424" s="17">
        <v>3.3631770540672998E-2</v>
      </c>
      <c r="F424" s="17"/>
      <c r="G424" s="17">
        <v>2.5488394470959099E-2</v>
      </c>
      <c r="H424" s="17">
        <v>2.1180328970445899E-2</v>
      </c>
      <c r="I424" s="17">
        <v>3.1911504131178998E-2</v>
      </c>
      <c r="J424" s="17">
        <v>3.4907076788702203E-2</v>
      </c>
      <c r="K424" s="17"/>
      <c r="L424" s="17">
        <v>2.0092287654386198E-2</v>
      </c>
      <c r="M424" s="17">
        <v>1.55696296795679E-2</v>
      </c>
      <c r="N424" s="17">
        <v>3.3358151167865203E-2</v>
      </c>
      <c r="O424" s="17">
        <v>4.2566993397350497E-2</v>
      </c>
      <c r="P424" s="17"/>
      <c r="Q424" s="17">
        <v>2.2205362489451399E-2</v>
      </c>
      <c r="R424" s="17">
        <v>5.9214543928199803E-2</v>
      </c>
      <c r="S424" s="17">
        <v>3.4382902217852798E-2</v>
      </c>
    </row>
    <row r="425" spans="2:19" x14ac:dyDescent="0.3">
      <c r="B425" t="s">
        <v>152</v>
      </c>
      <c r="C425" s="17">
        <v>2.0349489039006199E-2</v>
      </c>
      <c r="D425" s="17">
        <v>1.9701060783756601E-2</v>
      </c>
      <c r="E425" s="17">
        <v>2.1171236880768302E-2</v>
      </c>
      <c r="F425" s="17"/>
      <c r="G425" s="17">
        <v>1.7802977677818601E-2</v>
      </c>
      <c r="H425" s="17">
        <v>2.7398415830999501E-2</v>
      </c>
      <c r="I425" s="17">
        <v>2.0160214402319802E-2</v>
      </c>
      <c r="J425" s="17">
        <v>1.42133620291906E-2</v>
      </c>
      <c r="K425" s="17"/>
      <c r="L425" s="17">
        <v>1.1163923195125901E-2</v>
      </c>
      <c r="M425" s="17">
        <v>2.3628944800154199E-2</v>
      </c>
      <c r="N425" s="17">
        <v>2.7478976611594201E-2</v>
      </c>
      <c r="O425" s="17">
        <v>1.8264514242546801E-2</v>
      </c>
      <c r="P425" s="17"/>
      <c r="Q425" s="17">
        <v>1.6029754526916899E-2</v>
      </c>
      <c r="R425" s="17">
        <v>3.7128231305317297E-2</v>
      </c>
      <c r="S425" s="17">
        <v>4.36369494725918E-2</v>
      </c>
    </row>
    <row r="426" spans="2:19" x14ac:dyDescent="0.3">
      <c r="B426" t="s">
        <v>153</v>
      </c>
      <c r="C426" s="17">
        <v>2.8754467357893498E-2</v>
      </c>
      <c r="D426" s="17">
        <v>3.24610209881286E-2</v>
      </c>
      <c r="E426" s="17">
        <v>2.5296469551540801E-2</v>
      </c>
      <c r="F426" s="17"/>
      <c r="G426" s="17">
        <v>3.38330696218846E-2</v>
      </c>
      <c r="H426" s="17">
        <v>2.0304488705345E-2</v>
      </c>
      <c r="I426" s="17">
        <v>3.7182415575973703E-2</v>
      </c>
      <c r="J426" s="17">
        <v>2.45199989397973E-2</v>
      </c>
      <c r="K426" s="17"/>
      <c r="L426" s="17">
        <v>2.7744375887762601E-2</v>
      </c>
      <c r="M426" s="17">
        <v>2.6183936431366201E-2</v>
      </c>
      <c r="N426" s="17">
        <v>3.11675706685377E-2</v>
      </c>
      <c r="O426" s="17">
        <v>2.99305477329499E-2</v>
      </c>
      <c r="P426" s="17"/>
      <c r="Q426" s="17">
        <v>2.87170689305139E-2</v>
      </c>
      <c r="R426" s="17">
        <v>3.84139770810785E-2</v>
      </c>
      <c r="S426" s="17">
        <v>2.6307091163680199E-2</v>
      </c>
    </row>
    <row r="427" spans="2:19" x14ac:dyDescent="0.3">
      <c r="B427" t="s">
        <v>154</v>
      </c>
      <c r="C427" s="17">
        <v>4.9775801266011201E-2</v>
      </c>
      <c r="D427" s="17">
        <v>4.4868080681139497E-2</v>
      </c>
      <c r="E427" s="17">
        <v>5.51048471576875E-2</v>
      </c>
      <c r="F427" s="17"/>
      <c r="G427" s="17">
        <v>4.1092619181539301E-2</v>
      </c>
      <c r="H427" s="17">
        <v>5.6961020312676199E-2</v>
      </c>
      <c r="I427" s="17">
        <v>5.7614968397790997E-2</v>
      </c>
      <c r="J427" s="17">
        <v>4.4930478475093502E-2</v>
      </c>
      <c r="K427" s="17"/>
      <c r="L427" s="17">
        <v>4.0277096168786802E-2</v>
      </c>
      <c r="M427" s="17">
        <v>5.34689459734922E-2</v>
      </c>
      <c r="N427" s="17">
        <v>5.7020757369000398E-2</v>
      </c>
      <c r="O427" s="17">
        <v>4.74314452808067E-2</v>
      </c>
      <c r="P427" s="17"/>
      <c r="Q427" s="17">
        <v>4.7395248582431597E-2</v>
      </c>
      <c r="R427" s="17">
        <v>6.1080124909354903E-2</v>
      </c>
      <c r="S427" s="17">
        <v>7.6737389103415196E-2</v>
      </c>
    </row>
    <row r="428" spans="2:19" x14ac:dyDescent="0.3">
      <c r="B428" t="s">
        <v>155</v>
      </c>
      <c r="C428" s="17">
        <v>5.9527177975065397E-2</v>
      </c>
      <c r="D428" s="17">
        <v>6.0252934134921499E-2</v>
      </c>
      <c r="E428" s="17">
        <v>5.9310494103853001E-2</v>
      </c>
      <c r="F428" s="17"/>
      <c r="G428" s="17">
        <v>5.1159008686575802E-2</v>
      </c>
      <c r="H428" s="17">
        <v>6.1850720663955701E-2</v>
      </c>
      <c r="I428" s="17">
        <v>7.4493791421861494E-2</v>
      </c>
      <c r="J428" s="17">
        <v>5.0058630601130097E-2</v>
      </c>
      <c r="K428" s="17"/>
      <c r="L428" s="17">
        <v>4.1732235950460599E-2</v>
      </c>
      <c r="M428" s="17">
        <v>4.3412837929063301E-2</v>
      </c>
      <c r="N428" s="17">
        <v>7.1780800080379306E-2</v>
      </c>
      <c r="O428" s="17">
        <v>8.1475992910511594E-2</v>
      </c>
      <c r="P428" s="17"/>
      <c r="Q428" s="17">
        <v>5.5750384501776301E-2</v>
      </c>
      <c r="R428" s="17">
        <v>5.1977154881920701E-2</v>
      </c>
      <c r="S428" s="17">
        <v>8.1994812646579096E-2</v>
      </c>
    </row>
    <row r="429" spans="2:19" x14ac:dyDescent="0.3">
      <c r="B429" t="s">
        <v>156</v>
      </c>
      <c r="C429" s="17">
        <v>9.4735458852381702E-2</v>
      </c>
      <c r="D429" s="17">
        <v>8.3270407264633806E-2</v>
      </c>
      <c r="E429" s="17">
        <v>0.10560829082946099</v>
      </c>
      <c r="F429" s="17"/>
      <c r="G429" s="17">
        <v>9.3397715234484202E-2</v>
      </c>
      <c r="H429" s="17">
        <v>7.8508293128626602E-2</v>
      </c>
      <c r="I429" s="17">
        <v>0.115343032797871</v>
      </c>
      <c r="J429" s="17">
        <v>9.7773063780991806E-2</v>
      </c>
      <c r="K429" s="17"/>
      <c r="L429" s="17">
        <v>7.3247291353063196E-2</v>
      </c>
      <c r="M429" s="17">
        <v>0.104104076719435</v>
      </c>
      <c r="N429" s="17">
        <v>0.109046851767074</v>
      </c>
      <c r="O429" s="17">
        <v>9.0586892362729404E-2</v>
      </c>
      <c r="P429" s="17"/>
      <c r="Q429" s="17">
        <v>9.5143835744282507E-2</v>
      </c>
      <c r="R429" s="17">
        <v>0.14155314076391701</v>
      </c>
      <c r="S429" s="17">
        <v>4.87169371763174E-2</v>
      </c>
    </row>
    <row r="430" spans="2:19" x14ac:dyDescent="0.3">
      <c r="B430" t="s">
        <v>157</v>
      </c>
      <c r="C430" s="17">
        <v>0.14048856977378801</v>
      </c>
      <c r="D430" s="17">
        <v>0.124194007532759</v>
      </c>
      <c r="E430" s="17">
        <v>0.15586681643368999</v>
      </c>
      <c r="F430" s="17"/>
      <c r="G430" s="17">
        <v>0.14412856054147599</v>
      </c>
      <c r="H430" s="17">
        <v>0.15511307500153701</v>
      </c>
      <c r="I430" s="17">
        <v>0.138666733054643</v>
      </c>
      <c r="J430" s="17">
        <v>0.12348592709815399</v>
      </c>
      <c r="K430" s="17"/>
      <c r="L430" s="17">
        <v>0.124070834320955</v>
      </c>
      <c r="M430" s="17">
        <v>0.161589017818832</v>
      </c>
      <c r="N430" s="17">
        <v>0.11419221786995699</v>
      </c>
      <c r="O430" s="17">
        <v>0.16257261321556299</v>
      </c>
      <c r="P430" s="17"/>
      <c r="Q430" s="17">
        <v>0.14251635120911901</v>
      </c>
      <c r="R430" s="17">
        <v>0.12635293932271199</v>
      </c>
      <c r="S430" s="17">
        <v>0.15308274818065801</v>
      </c>
    </row>
    <row r="431" spans="2:19" x14ac:dyDescent="0.3">
      <c r="B431" t="s">
        <v>158</v>
      </c>
      <c r="C431" s="17">
        <v>0.21396224923061199</v>
      </c>
      <c r="D431" s="17">
        <v>0.20048599520604901</v>
      </c>
      <c r="E431" s="17">
        <v>0.228740441039197</v>
      </c>
      <c r="F431" s="17"/>
      <c r="G431" s="17">
        <v>0.227011852605529</v>
      </c>
      <c r="H431" s="17">
        <v>0.23634447189653601</v>
      </c>
      <c r="I431" s="17">
        <v>0.19687401576577801</v>
      </c>
      <c r="J431" s="17">
        <v>0.18765150134281899</v>
      </c>
      <c r="K431" s="17"/>
      <c r="L431" s="17">
        <v>0.20520026280635301</v>
      </c>
      <c r="M431" s="17">
        <v>0.233997421157532</v>
      </c>
      <c r="N431" s="17">
        <v>0.21991894174288201</v>
      </c>
      <c r="O431" s="17">
        <v>0.19460190586689599</v>
      </c>
      <c r="P431" s="17"/>
      <c r="Q431" s="17">
        <v>0.222148639939721</v>
      </c>
      <c r="R431" s="17">
        <v>0.164739260358126</v>
      </c>
      <c r="S431" s="17">
        <v>0.19837822967296601</v>
      </c>
    </row>
    <row r="432" spans="2:19" x14ac:dyDescent="0.3">
      <c r="B432" t="s">
        <v>159</v>
      </c>
      <c r="C432" s="17">
        <v>0.25913615473211798</v>
      </c>
      <c r="D432" s="17">
        <v>0.29218903573307098</v>
      </c>
      <c r="E432" s="17">
        <v>0.22544516650304899</v>
      </c>
      <c r="F432" s="17"/>
      <c r="G432" s="17">
        <v>0.27552291740531398</v>
      </c>
      <c r="H432" s="17">
        <v>0.234029419424758</v>
      </c>
      <c r="I432" s="17">
        <v>0.245855788189627</v>
      </c>
      <c r="J432" s="17">
        <v>0.27711834288217702</v>
      </c>
      <c r="K432" s="17"/>
      <c r="L432" s="17">
        <v>0.29712753926461999</v>
      </c>
      <c r="M432" s="17">
        <v>0.25270217084153701</v>
      </c>
      <c r="N432" s="17">
        <v>0.26635171819975501</v>
      </c>
      <c r="O432" s="17">
        <v>0.220286651218282</v>
      </c>
      <c r="P432" s="17"/>
      <c r="Q432" s="17">
        <v>0.26727491840398299</v>
      </c>
      <c r="R432" s="17">
        <v>0.21975179859578001</v>
      </c>
      <c r="S432" s="17">
        <v>0.25662041930513302</v>
      </c>
    </row>
    <row r="433" spans="2:19" x14ac:dyDescent="0.3">
      <c r="B433" t="s">
        <v>160</v>
      </c>
      <c r="C433" s="17">
        <v>6.5849040289922597E-2</v>
      </c>
      <c r="D433" s="17">
        <v>6.8309479604768505E-2</v>
      </c>
      <c r="E433" s="17">
        <v>6.3953046107245101E-2</v>
      </c>
      <c r="F433" s="17"/>
      <c r="G433" s="17">
        <v>5.4303773374824699E-2</v>
      </c>
      <c r="H433" s="17">
        <v>6.5255058450637907E-2</v>
      </c>
      <c r="I433" s="17">
        <v>5.5861374362374698E-2</v>
      </c>
      <c r="J433" s="17">
        <v>9.1923374212396602E-2</v>
      </c>
      <c r="K433" s="17"/>
      <c r="L433" s="17">
        <v>8.7516119498050104E-2</v>
      </c>
      <c r="M433" s="17">
        <v>5.8748246953345899E-2</v>
      </c>
      <c r="N433" s="17">
        <v>4.33825186175536E-2</v>
      </c>
      <c r="O433" s="17">
        <v>7.6200628949045598E-2</v>
      </c>
      <c r="P433" s="17"/>
      <c r="Q433" s="17">
        <v>6.51813120733961E-2</v>
      </c>
      <c r="R433" s="17">
        <v>5.1004030541314797E-2</v>
      </c>
      <c r="S433" s="17">
        <v>6.8246012233438499E-2</v>
      </c>
    </row>
    <row r="434" spans="2:19" x14ac:dyDescent="0.3">
      <c r="B434" t="s">
        <v>161</v>
      </c>
      <c r="C434" s="17">
        <v>2.2774044859652402E-2</v>
      </c>
      <c r="D434" s="17">
        <v>2.9101527088067802E-2</v>
      </c>
      <c r="E434" s="17">
        <v>1.49927464983329E-2</v>
      </c>
      <c r="F434" s="17"/>
      <c r="G434" s="17">
        <v>2.3051145272175201E-2</v>
      </c>
      <c r="H434" s="17">
        <v>1.5760808019421702E-2</v>
      </c>
      <c r="I434" s="17">
        <v>1.58189498362784E-2</v>
      </c>
      <c r="J434" s="17">
        <v>3.7108524047774899E-2</v>
      </c>
      <c r="K434" s="17"/>
      <c r="L434" s="17">
        <v>5.31886286133419E-2</v>
      </c>
      <c r="M434" s="17">
        <v>1.4980683164005601E-2</v>
      </c>
      <c r="N434" s="17">
        <v>1.3284033728293799E-2</v>
      </c>
      <c r="O434" s="17">
        <v>1.10692969846944E-2</v>
      </c>
      <c r="P434" s="17"/>
      <c r="Q434" s="17">
        <v>2.2861644299718702E-2</v>
      </c>
      <c r="R434" s="17">
        <v>3.2839339933168801E-2</v>
      </c>
      <c r="S434" s="17">
        <v>7.4197511049434901E-3</v>
      </c>
    </row>
    <row r="435" spans="2:19" x14ac:dyDescent="0.3">
      <c r="B435" t="s">
        <v>78</v>
      </c>
      <c r="C435" s="17">
        <v>1.6882906784774901E-2</v>
      </c>
      <c r="D435" s="17">
        <v>2.3036216318524101E-2</v>
      </c>
      <c r="E435" s="17">
        <v>1.08786743545017E-2</v>
      </c>
      <c r="F435" s="17"/>
      <c r="G435" s="17">
        <v>1.32079659274197E-2</v>
      </c>
      <c r="H435" s="17">
        <v>2.7293899595060699E-2</v>
      </c>
      <c r="I435" s="17">
        <v>1.02172120643027E-2</v>
      </c>
      <c r="J435" s="17">
        <v>1.63097198017732E-2</v>
      </c>
      <c r="K435" s="17"/>
      <c r="L435" s="17">
        <v>1.8639405287094301E-2</v>
      </c>
      <c r="M435" s="17">
        <v>1.16140885316689E-2</v>
      </c>
      <c r="N435" s="17">
        <v>1.3017462177107799E-2</v>
      </c>
      <c r="O435" s="17">
        <v>2.5012517838624199E-2</v>
      </c>
      <c r="P435" s="17"/>
      <c r="Q435" s="17">
        <v>1.47754792986895E-2</v>
      </c>
      <c r="R435" s="17">
        <v>1.59454583791106E-2</v>
      </c>
      <c r="S435" s="17">
        <v>4.4767577224248904E-3</v>
      </c>
    </row>
    <row r="436" spans="2:19" x14ac:dyDescent="0.3">
      <c r="C436" s="17"/>
      <c r="D436" s="17"/>
      <c r="E436" s="17"/>
      <c r="F436" s="17"/>
      <c r="G436" s="17"/>
      <c r="H436" s="17"/>
      <c r="I436" s="17"/>
      <c r="J436" s="17"/>
      <c r="K436" s="17"/>
      <c r="L436" s="17"/>
      <c r="M436" s="17"/>
      <c r="N436" s="17"/>
      <c r="O436" s="17"/>
      <c r="P436" s="17"/>
      <c r="Q436" s="17"/>
      <c r="R436" s="17"/>
      <c r="S436" s="17"/>
    </row>
    <row r="437" spans="2:19" x14ac:dyDescent="0.3">
      <c r="B437" s="6" t="s">
        <v>170</v>
      </c>
      <c r="C437" s="17"/>
      <c r="D437" s="17"/>
      <c r="E437" s="17"/>
      <c r="F437" s="17"/>
      <c r="G437" s="17"/>
      <c r="H437" s="17"/>
      <c r="I437" s="17"/>
      <c r="J437" s="17"/>
      <c r="K437" s="17"/>
      <c r="L437" s="17"/>
      <c r="M437" s="17"/>
      <c r="N437" s="17"/>
      <c r="O437" s="17"/>
      <c r="P437" s="17"/>
      <c r="Q437" s="17"/>
      <c r="R437" s="17"/>
      <c r="S437" s="17"/>
    </row>
    <row r="438" spans="2:19" x14ac:dyDescent="0.3">
      <c r="B438" s="24" t="s">
        <v>50</v>
      </c>
      <c r="C438" s="17"/>
      <c r="D438" s="17"/>
      <c r="E438" s="17"/>
      <c r="F438" s="17"/>
      <c r="G438" s="17"/>
      <c r="H438" s="17"/>
      <c r="I438" s="17"/>
      <c r="J438" s="17"/>
      <c r="K438" s="17"/>
      <c r="L438" s="17"/>
      <c r="M438" s="17"/>
      <c r="N438" s="17"/>
      <c r="O438" s="17"/>
      <c r="P438" s="17"/>
      <c r="Q438" s="17"/>
      <c r="R438" s="17"/>
      <c r="S438" s="17"/>
    </row>
    <row r="439" spans="2:19" x14ac:dyDescent="0.3">
      <c r="B439" t="s">
        <v>151</v>
      </c>
      <c r="C439" s="17">
        <v>1.17319055346033E-3</v>
      </c>
      <c r="D439" s="17">
        <v>1.1930672645761599E-3</v>
      </c>
      <c r="E439" s="17">
        <v>1.1633512865426401E-3</v>
      </c>
      <c r="F439" s="17"/>
      <c r="G439" s="17">
        <v>3.9256543536587496E-3</v>
      </c>
      <c r="H439" s="17">
        <v>0</v>
      </c>
      <c r="I439" s="17">
        <v>0</v>
      </c>
      <c r="J439" s="17">
        <v>0</v>
      </c>
      <c r="K439" s="17"/>
      <c r="L439" s="17">
        <v>2.5225152675920799E-3</v>
      </c>
      <c r="M439" s="17">
        <v>0</v>
      </c>
      <c r="N439" s="17">
        <v>1.0530593677723901E-3</v>
      </c>
      <c r="O439" s="17">
        <v>1.2228842649777501E-3</v>
      </c>
      <c r="P439" s="17"/>
      <c r="Q439" s="17">
        <v>1.1526700643527E-3</v>
      </c>
      <c r="R439" s="17">
        <v>4.5150130524892404E-3</v>
      </c>
      <c r="S439" s="17">
        <v>0</v>
      </c>
    </row>
    <row r="440" spans="2:19" x14ac:dyDescent="0.3">
      <c r="B440" t="s">
        <v>152</v>
      </c>
      <c r="C440" s="17">
        <v>2.4614885733082298E-3</v>
      </c>
      <c r="D440" s="17">
        <v>1.7270829419528499E-3</v>
      </c>
      <c r="E440" s="17">
        <v>3.21634116083997E-3</v>
      </c>
      <c r="F440" s="17"/>
      <c r="G440" s="17">
        <v>3.84787377312745E-3</v>
      </c>
      <c r="H440" s="17">
        <v>3.0835900347403501E-3</v>
      </c>
      <c r="I440" s="17">
        <v>2.4562714621264498E-3</v>
      </c>
      <c r="J440" s="17">
        <v>0</v>
      </c>
      <c r="K440" s="17"/>
      <c r="L440" s="17">
        <v>1.4415273897506701E-3</v>
      </c>
      <c r="M440" s="17">
        <v>1.9770645923866902E-3</v>
      </c>
      <c r="N440" s="17">
        <v>1.4116694528248999E-3</v>
      </c>
      <c r="O440" s="17">
        <v>5.1426875422868196E-3</v>
      </c>
      <c r="P440" s="17"/>
      <c r="Q440" s="17">
        <v>1.9446223742415399E-3</v>
      </c>
      <c r="R440" s="17">
        <v>7.1033531147944003E-3</v>
      </c>
      <c r="S440" s="17">
        <v>6.0800749070226501E-3</v>
      </c>
    </row>
    <row r="441" spans="2:19" x14ac:dyDescent="0.3">
      <c r="B441" t="s">
        <v>153</v>
      </c>
      <c r="C441" s="17">
        <v>6.3334000795426003E-3</v>
      </c>
      <c r="D441" s="17">
        <v>4.90474614722132E-3</v>
      </c>
      <c r="E441" s="17">
        <v>7.81502789165631E-3</v>
      </c>
      <c r="F441" s="17"/>
      <c r="G441" s="17">
        <v>7.6048254819033401E-3</v>
      </c>
      <c r="H441" s="17">
        <v>9.8320666847843893E-3</v>
      </c>
      <c r="I441" s="17">
        <v>2.6047842504048802E-3</v>
      </c>
      <c r="J441" s="17">
        <v>4.24112800445262E-3</v>
      </c>
      <c r="K441" s="17"/>
      <c r="L441" s="17">
        <v>7.6771677065436703E-3</v>
      </c>
      <c r="M441" s="17">
        <v>4.2952185723445701E-3</v>
      </c>
      <c r="N441" s="17">
        <v>2.6792474625149301E-3</v>
      </c>
      <c r="O441" s="17">
        <v>1.11527139567875E-2</v>
      </c>
      <c r="P441" s="17"/>
      <c r="Q441" s="17">
        <v>4.1521419541607398E-3</v>
      </c>
      <c r="R441" s="17">
        <v>9.1457833274591702E-3</v>
      </c>
      <c r="S441" s="17">
        <v>2.3945012885067899E-2</v>
      </c>
    </row>
    <row r="442" spans="2:19" x14ac:dyDescent="0.3">
      <c r="B442" t="s">
        <v>154</v>
      </c>
      <c r="C442" s="17">
        <v>7.2164797711354398E-3</v>
      </c>
      <c r="D442" s="17">
        <v>7.5824196862463002E-3</v>
      </c>
      <c r="E442" s="17">
        <v>6.9124741420968803E-3</v>
      </c>
      <c r="F442" s="17"/>
      <c r="G442" s="17">
        <v>5.1488635698697504E-3</v>
      </c>
      <c r="H442" s="17">
        <v>4.7119862418424103E-3</v>
      </c>
      <c r="I442" s="17">
        <v>8.6994709890370094E-3</v>
      </c>
      <c r="J442" s="17">
        <v>9.6988971138199306E-3</v>
      </c>
      <c r="K442" s="17"/>
      <c r="L442" s="17">
        <v>1.49811288899851E-3</v>
      </c>
      <c r="M442" s="17">
        <v>4.9389264301690503E-3</v>
      </c>
      <c r="N442" s="17">
        <v>8.7782139428513404E-3</v>
      </c>
      <c r="O442" s="17">
        <v>1.3706279204816801E-2</v>
      </c>
      <c r="P442" s="17"/>
      <c r="Q442" s="17">
        <v>4.5791435827764702E-3</v>
      </c>
      <c r="R442" s="17">
        <v>2.31351081881154E-2</v>
      </c>
      <c r="S442" s="17">
        <v>2.1843518842362301E-2</v>
      </c>
    </row>
    <row r="443" spans="2:19" x14ac:dyDescent="0.3">
      <c r="B443" t="s">
        <v>155</v>
      </c>
      <c r="C443" s="17">
        <v>8.7051308455080006E-3</v>
      </c>
      <c r="D443" s="17">
        <v>7.9825589709672396E-3</v>
      </c>
      <c r="E443" s="17">
        <v>9.5014941135715403E-3</v>
      </c>
      <c r="F443" s="17"/>
      <c r="G443" s="17">
        <v>5.8463636337231202E-3</v>
      </c>
      <c r="H443" s="17">
        <v>9.9391332545118293E-3</v>
      </c>
      <c r="I443" s="17">
        <v>1.0774070072544301E-2</v>
      </c>
      <c r="J443" s="17">
        <v>9.3144356364016894E-3</v>
      </c>
      <c r="K443" s="17"/>
      <c r="L443" s="17">
        <v>7.1579557298211598E-3</v>
      </c>
      <c r="M443" s="17">
        <v>7.2316595428115896E-3</v>
      </c>
      <c r="N443" s="17">
        <v>6.3999178258867398E-3</v>
      </c>
      <c r="O443" s="17">
        <v>1.4343268105934901E-2</v>
      </c>
      <c r="P443" s="17"/>
      <c r="Q443" s="17">
        <v>7.3497573374964702E-3</v>
      </c>
      <c r="R443" s="17">
        <v>0</v>
      </c>
      <c r="S443" s="17">
        <v>2.8688846546057901E-2</v>
      </c>
    </row>
    <row r="444" spans="2:19" x14ac:dyDescent="0.3">
      <c r="B444" t="s">
        <v>156</v>
      </c>
      <c r="C444" s="17">
        <v>1.86164850961699E-2</v>
      </c>
      <c r="D444" s="17">
        <v>1.8901200461865001E-2</v>
      </c>
      <c r="E444" s="17">
        <v>1.84910222063762E-2</v>
      </c>
      <c r="F444" s="17"/>
      <c r="G444" s="17">
        <v>2.2928753027689999E-2</v>
      </c>
      <c r="H444" s="17">
        <v>1.82207399918787E-2</v>
      </c>
      <c r="I444" s="17">
        <v>1.50617829694917E-2</v>
      </c>
      <c r="J444" s="17">
        <v>1.5200596985112801E-2</v>
      </c>
      <c r="K444" s="17"/>
      <c r="L444" s="17">
        <v>4.0208143960816997E-3</v>
      </c>
      <c r="M444" s="17">
        <v>1.76903257326744E-2</v>
      </c>
      <c r="N444" s="17">
        <v>1.6587205918895901E-2</v>
      </c>
      <c r="O444" s="17">
        <v>3.6412238755560697E-2</v>
      </c>
      <c r="P444" s="17"/>
      <c r="Q444" s="17">
        <v>1.47863667175112E-2</v>
      </c>
      <c r="R444" s="17">
        <v>4.39582793561272E-2</v>
      </c>
      <c r="S444" s="17">
        <v>2.0556987537378599E-2</v>
      </c>
    </row>
    <row r="445" spans="2:19" x14ac:dyDescent="0.3">
      <c r="B445" t="s">
        <v>157</v>
      </c>
      <c r="C445" s="17">
        <v>1.65672529815705E-2</v>
      </c>
      <c r="D445" s="17">
        <v>1.3055631462643101E-2</v>
      </c>
      <c r="E445" s="17">
        <v>2.0217624521581701E-2</v>
      </c>
      <c r="F445" s="17"/>
      <c r="G445" s="17">
        <v>2.0767301802714001E-2</v>
      </c>
      <c r="H445" s="17">
        <v>1.7287371314718199E-2</v>
      </c>
      <c r="I445" s="17">
        <v>1.23403562138581E-2</v>
      </c>
      <c r="J445" s="17">
        <v>1.4438587390383501E-2</v>
      </c>
      <c r="K445" s="17"/>
      <c r="L445" s="17">
        <v>2.52776124662446E-2</v>
      </c>
      <c r="M445" s="17">
        <v>5.8223368042339399E-3</v>
      </c>
      <c r="N445" s="17">
        <v>9.6431836324116504E-3</v>
      </c>
      <c r="O445" s="17">
        <v>2.6979243214115298E-2</v>
      </c>
      <c r="P445" s="17"/>
      <c r="Q445" s="17">
        <v>1.5534161563362001E-2</v>
      </c>
      <c r="R445" s="17">
        <v>5.1235038967260102E-2</v>
      </c>
      <c r="S445" s="17">
        <v>1.58652490078048E-2</v>
      </c>
    </row>
    <row r="446" spans="2:19" x14ac:dyDescent="0.3">
      <c r="B446" t="s">
        <v>158</v>
      </c>
      <c r="C446" s="17">
        <v>2.8042502644157901E-2</v>
      </c>
      <c r="D446" s="17">
        <v>2.4370909590536699E-2</v>
      </c>
      <c r="E446" s="17">
        <v>3.1950744496302898E-2</v>
      </c>
      <c r="F446" s="17"/>
      <c r="G446" s="17">
        <v>3.62483788250548E-2</v>
      </c>
      <c r="H446" s="17">
        <v>2.5021412586348098E-2</v>
      </c>
      <c r="I446" s="17">
        <v>2.4386904308116301E-2</v>
      </c>
      <c r="J446" s="17">
        <v>2.29255123219511E-2</v>
      </c>
      <c r="K446" s="17"/>
      <c r="L446" s="17">
        <v>8.1882188630630504E-3</v>
      </c>
      <c r="M446" s="17">
        <v>3.3013878915816502E-2</v>
      </c>
      <c r="N446" s="17">
        <v>3.4990906706030001E-2</v>
      </c>
      <c r="O446" s="17">
        <v>3.4992505560863398E-2</v>
      </c>
      <c r="P446" s="17"/>
      <c r="Q446" s="17">
        <v>2.5822754462643399E-2</v>
      </c>
      <c r="R446" s="17">
        <v>6.7310588021677095E-2</v>
      </c>
      <c r="S446" s="17">
        <v>3.2058152187439001E-2</v>
      </c>
    </row>
    <row r="447" spans="2:19" x14ac:dyDescent="0.3">
      <c r="B447" t="s">
        <v>159</v>
      </c>
      <c r="C447" s="17">
        <v>0.110389496855769</v>
      </c>
      <c r="D447" s="17">
        <v>9.3030358850667502E-2</v>
      </c>
      <c r="E447" s="17">
        <v>0.12816275702128299</v>
      </c>
      <c r="F447" s="17"/>
      <c r="G447" s="17">
        <v>0.15776435650649601</v>
      </c>
      <c r="H447" s="17">
        <v>0.107383518405226</v>
      </c>
      <c r="I447" s="17">
        <v>8.9056036018726706E-2</v>
      </c>
      <c r="J447" s="17">
        <v>7.1447871436011307E-2</v>
      </c>
      <c r="K447" s="17"/>
      <c r="L447" s="17">
        <v>6.6242527892269504E-2</v>
      </c>
      <c r="M447" s="17">
        <v>0.122704803689987</v>
      </c>
      <c r="N447" s="17">
        <v>0.121308788985204</v>
      </c>
      <c r="O447" s="17">
        <v>0.12938748592572599</v>
      </c>
      <c r="P447" s="17"/>
      <c r="Q447" s="17">
        <v>9.6150806122643803E-2</v>
      </c>
      <c r="R447" s="17">
        <v>0.15800113242581701</v>
      </c>
      <c r="S447" s="17">
        <v>0.220073863321021</v>
      </c>
    </row>
    <row r="448" spans="2:19" x14ac:dyDescent="0.3">
      <c r="B448" t="s">
        <v>160</v>
      </c>
      <c r="C448" s="17">
        <v>0.13977734470898601</v>
      </c>
      <c r="D448" s="17">
        <v>0.13899436444831201</v>
      </c>
      <c r="E448" s="17">
        <v>0.13879631006732401</v>
      </c>
      <c r="F448" s="17"/>
      <c r="G448" s="17">
        <v>0.16205025294434</v>
      </c>
      <c r="H448" s="17">
        <v>0.124393867531954</v>
      </c>
      <c r="I448" s="17">
        <v>0.15449875380727199</v>
      </c>
      <c r="J448" s="17">
        <v>0.113385495398661</v>
      </c>
      <c r="K448" s="17"/>
      <c r="L448" s="17">
        <v>0.123876089670981</v>
      </c>
      <c r="M448" s="17">
        <v>0.139323402824161</v>
      </c>
      <c r="N448" s="17">
        <v>0.129162106803169</v>
      </c>
      <c r="O448" s="17">
        <v>0.16766940632535501</v>
      </c>
      <c r="P448" s="17"/>
      <c r="Q448" s="17">
        <v>0.13644101178232601</v>
      </c>
      <c r="R448" s="17">
        <v>0.16743324147826899</v>
      </c>
      <c r="S448" s="17">
        <v>0.16640747855888999</v>
      </c>
    </row>
    <row r="449" spans="2:19" x14ac:dyDescent="0.3">
      <c r="B449" t="s">
        <v>161</v>
      </c>
      <c r="C449" s="17">
        <v>0.62744447812177095</v>
      </c>
      <c r="D449" s="17">
        <v>0.65021829743863002</v>
      </c>
      <c r="E449" s="17">
        <v>0.604978726983187</v>
      </c>
      <c r="F449" s="17"/>
      <c r="G449" s="17">
        <v>0.55086769502087496</v>
      </c>
      <c r="H449" s="17">
        <v>0.64057236324064404</v>
      </c>
      <c r="I449" s="17">
        <v>0.66447957493333198</v>
      </c>
      <c r="J449" s="17">
        <v>0.68306019381768102</v>
      </c>
      <c r="K449" s="17"/>
      <c r="L449" s="17">
        <v>0.70180943651533301</v>
      </c>
      <c r="M449" s="17">
        <v>0.64080567443407099</v>
      </c>
      <c r="N449" s="17">
        <v>0.63845343682425004</v>
      </c>
      <c r="O449" s="17">
        <v>0.52670220852658201</v>
      </c>
      <c r="P449" s="17"/>
      <c r="Q449" s="17">
        <v>0.65950707348314797</v>
      </c>
      <c r="R449" s="17">
        <v>0.42787321866147299</v>
      </c>
      <c r="S449" s="17">
        <v>0.448712383109937</v>
      </c>
    </row>
    <row r="450" spans="2:19" x14ac:dyDescent="0.3">
      <c r="B450" t="s">
        <v>78</v>
      </c>
      <c r="C450" s="17">
        <v>3.3272749768621303E-2</v>
      </c>
      <c r="D450" s="17">
        <v>3.80393627363824E-2</v>
      </c>
      <c r="E450" s="17">
        <v>2.8794126109238101E-2</v>
      </c>
      <c r="F450" s="17"/>
      <c r="G450" s="17">
        <v>2.29996810605477E-2</v>
      </c>
      <c r="H450" s="17">
        <v>3.9553950713351799E-2</v>
      </c>
      <c r="I450" s="17">
        <v>1.5641994975090698E-2</v>
      </c>
      <c r="J450" s="17">
        <v>5.6287281895525301E-2</v>
      </c>
      <c r="K450" s="17"/>
      <c r="L450" s="17">
        <v>5.0288021213321897E-2</v>
      </c>
      <c r="M450" s="17">
        <v>2.2196708461344701E-2</v>
      </c>
      <c r="N450" s="17">
        <v>2.9532263078188899E-2</v>
      </c>
      <c r="O450" s="17">
        <v>3.2289078616993497E-2</v>
      </c>
      <c r="P450" s="17"/>
      <c r="Q450" s="17">
        <v>3.2579490555337098E-2</v>
      </c>
      <c r="R450" s="17">
        <v>4.02892434065188E-2</v>
      </c>
      <c r="S450" s="17">
        <v>1.57684330970187E-2</v>
      </c>
    </row>
    <row r="451" spans="2:19" x14ac:dyDescent="0.3">
      <c r="C451" s="17"/>
      <c r="D451" s="17"/>
      <c r="E451" s="17"/>
      <c r="F451" s="17"/>
      <c r="G451" s="17"/>
      <c r="H451" s="17"/>
      <c r="I451" s="17"/>
      <c r="J451" s="17"/>
      <c r="K451" s="17"/>
      <c r="L451" s="17"/>
      <c r="M451" s="17"/>
      <c r="N451" s="17"/>
      <c r="O451" s="17"/>
      <c r="P451" s="17"/>
      <c r="Q451" s="17"/>
      <c r="R451" s="17"/>
      <c r="S451" s="17"/>
    </row>
    <row r="452" spans="2:19" x14ac:dyDescent="0.3">
      <c r="B452" s="6" t="s">
        <v>171</v>
      </c>
      <c r="C452" s="17"/>
      <c r="D452" s="17"/>
      <c r="E452" s="17"/>
      <c r="F452" s="17"/>
      <c r="G452" s="17"/>
      <c r="H452" s="17"/>
      <c r="I452" s="17"/>
      <c r="J452" s="17"/>
      <c r="K452" s="17"/>
      <c r="L452" s="17"/>
      <c r="M452" s="17"/>
      <c r="N452" s="17"/>
      <c r="O452" s="17"/>
      <c r="P452" s="17"/>
      <c r="Q452" s="17"/>
      <c r="R452" s="17"/>
      <c r="S452" s="17"/>
    </row>
    <row r="453" spans="2:19" x14ac:dyDescent="0.3">
      <c r="B453" s="24" t="s">
        <v>50</v>
      </c>
      <c r="C453" s="17"/>
      <c r="D453" s="17"/>
      <c r="E453" s="17"/>
      <c r="F453" s="17"/>
      <c r="G453" s="17"/>
      <c r="H453" s="17"/>
      <c r="I453" s="17"/>
      <c r="J453" s="17"/>
      <c r="K453" s="17"/>
      <c r="L453" s="17"/>
      <c r="M453" s="17"/>
      <c r="N453" s="17"/>
      <c r="O453" s="17"/>
      <c r="P453" s="17"/>
      <c r="Q453" s="17"/>
      <c r="R453" s="17"/>
      <c r="S453" s="17"/>
    </row>
    <row r="454" spans="2:19" x14ac:dyDescent="0.3">
      <c r="B454" t="s">
        <v>151</v>
      </c>
      <c r="C454" s="17">
        <v>6.3920995699409998E-3</v>
      </c>
      <c r="D454" s="17">
        <v>5.5436757411052896E-3</v>
      </c>
      <c r="E454" s="17">
        <v>7.2944568116748796E-3</v>
      </c>
      <c r="F454" s="17"/>
      <c r="G454" s="17">
        <v>1.11314976931921E-2</v>
      </c>
      <c r="H454" s="17">
        <v>4.5350433260221198E-3</v>
      </c>
      <c r="I454" s="17">
        <v>0</v>
      </c>
      <c r="J454" s="17">
        <v>6.21500257442654E-3</v>
      </c>
      <c r="K454" s="17"/>
      <c r="L454" s="17">
        <v>4.7409076852379904E-3</v>
      </c>
      <c r="M454" s="17">
        <v>6.3983750422971098E-3</v>
      </c>
      <c r="N454" s="17">
        <v>4.0033395049487597E-3</v>
      </c>
      <c r="O454" s="17">
        <v>1.0624327556723901E-2</v>
      </c>
      <c r="P454" s="17"/>
      <c r="Q454" s="17">
        <v>3.9933670350415602E-3</v>
      </c>
      <c r="R454" s="17">
        <v>2.1178287027729399E-2</v>
      </c>
      <c r="S454" s="17">
        <v>4.0808977151761197E-3</v>
      </c>
    </row>
    <row r="455" spans="2:19" x14ac:dyDescent="0.3">
      <c r="B455" t="s">
        <v>152</v>
      </c>
      <c r="C455" s="17">
        <v>4.92894595788198E-3</v>
      </c>
      <c r="D455" s="17">
        <v>4.3886831257823004E-3</v>
      </c>
      <c r="E455" s="17">
        <v>5.5108867987443098E-3</v>
      </c>
      <c r="F455" s="17"/>
      <c r="G455" s="17">
        <v>5.9408925484298099E-3</v>
      </c>
      <c r="H455" s="17">
        <v>4.9732071451360901E-3</v>
      </c>
      <c r="I455" s="17">
        <v>2.4562714621264498E-3</v>
      </c>
      <c r="J455" s="17">
        <v>5.9067116402985401E-3</v>
      </c>
      <c r="K455" s="17"/>
      <c r="L455" s="17">
        <v>6.08876659797415E-3</v>
      </c>
      <c r="M455" s="17">
        <v>5.3083526498242297E-3</v>
      </c>
      <c r="N455" s="17">
        <v>6.7045346968772797E-3</v>
      </c>
      <c r="O455" s="17">
        <v>1.43521964117474E-3</v>
      </c>
      <c r="P455" s="17"/>
      <c r="Q455" s="17">
        <v>5.6597052087600302E-3</v>
      </c>
      <c r="R455" s="17">
        <v>0</v>
      </c>
      <c r="S455" s="17">
        <v>6.0800749070226501E-3</v>
      </c>
    </row>
    <row r="456" spans="2:19" x14ac:dyDescent="0.3">
      <c r="B456" t="s">
        <v>153</v>
      </c>
      <c r="C456" s="17">
        <v>1.2077130594941501E-2</v>
      </c>
      <c r="D456" s="17">
        <v>1.5307998293963799E-2</v>
      </c>
      <c r="E456" s="17">
        <v>8.0981097158727301E-3</v>
      </c>
      <c r="F456" s="17"/>
      <c r="G456" s="17">
        <v>1.55476518080978E-2</v>
      </c>
      <c r="H456" s="17">
        <v>1.15450799924378E-2</v>
      </c>
      <c r="I456" s="17">
        <v>1.1657941713818299E-2</v>
      </c>
      <c r="J456" s="17">
        <v>6.9305734292286498E-3</v>
      </c>
      <c r="K456" s="17"/>
      <c r="L456" s="17">
        <v>1.5925596993133902E-2</v>
      </c>
      <c r="M456" s="17">
        <v>1.34206737324742E-2</v>
      </c>
      <c r="N456" s="17">
        <v>9.2504259203958095E-3</v>
      </c>
      <c r="O456" s="17">
        <v>9.8378046971966098E-3</v>
      </c>
      <c r="P456" s="17"/>
      <c r="Q456" s="17">
        <v>1.2449034005147901E-2</v>
      </c>
      <c r="R456" s="17">
        <v>1.37469509665383E-2</v>
      </c>
      <c r="S456" s="17">
        <v>1.1632318972048101E-2</v>
      </c>
    </row>
    <row r="457" spans="2:19" x14ac:dyDescent="0.3">
      <c r="B457" t="s">
        <v>154</v>
      </c>
      <c r="C457" s="17">
        <v>2.0776772849934101E-2</v>
      </c>
      <c r="D457" s="17">
        <v>1.37756061011953E-2</v>
      </c>
      <c r="E457" s="17">
        <v>2.7949893549657399E-2</v>
      </c>
      <c r="F457" s="17"/>
      <c r="G457" s="17">
        <v>1.8895696525835799E-2</v>
      </c>
      <c r="H457" s="17">
        <v>2.74041469871108E-2</v>
      </c>
      <c r="I457" s="17">
        <v>1.67643498075799E-2</v>
      </c>
      <c r="J457" s="17">
        <v>1.9789689918540101E-2</v>
      </c>
      <c r="K457" s="17"/>
      <c r="L457" s="17">
        <v>1.6658355446795701E-2</v>
      </c>
      <c r="M457" s="17">
        <v>1.15939709069114E-2</v>
      </c>
      <c r="N457" s="17">
        <v>2.47659556671633E-2</v>
      </c>
      <c r="O457" s="17">
        <v>3.0505329408953299E-2</v>
      </c>
      <c r="P457" s="17"/>
      <c r="Q457" s="17">
        <v>2.0473525172628099E-2</v>
      </c>
      <c r="R457" s="17">
        <v>3.8737133806674401E-2</v>
      </c>
      <c r="S457" s="17">
        <v>1.9882806806535501E-2</v>
      </c>
    </row>
    <row r="458" spans="2:19" x14ac:dyDescent="0.3">
      <c r="B458" t="s">
        <v>155</v>
      </c>
      <c r="C458" s="17">
        <v>1.9847008906846798E-2</v>
      </c>
      <c r="D458" s="17">
        <v>2.09046135941015E-2</v>
      </c>
      <c r="E458" s="17">
        <v>1.8959778417531801E-2</v>
      </c>
      <c r="F458" s="17"/>
      <c r="G458" s="17">
        <v>1.3053900047341201E-2</v>
      </c>
      <c r="H458" s="17">
        <v>1.9591636527219101E-2</v>
      </c>
      <c r="I458" s="17">
        <v>1.8001537449481901E-2</v>
      </c>
      <c r="J458" s="17">
        <v>3.1052404412688001E-2</v>
      </c>
      <c r="K458" s="17"/>
      <c r="L458" s="17">
        <v>1.33463011216773E-2</v>
      </c>
      <c r="M458" s="17">
        <v>1.9434451582026401E-2</v>
      </c>
      <c r="N458" s="17">
        <v>1.42084349933567E-2</v>
      </c>
      <c r="O458" s="17">
        <v>3.2902377382233998E-2</v>
      </c>
      <c r="P458" s="17"/>
      <c r="Q458" s="17">
        <v>1.7507948861253599E-2</v>
      </c>
      <c r="R458" s="17">
        <v>3.2406266805124297E-2</v>
      </c>
      <c r="S458" s="17">
        <v>1.9289397810939399E-2</v>
      </c>
    </row>
    <row r="459" spans="2:19" x14ac:dyDescent="0.3">
      <c r="B459" t="s">
        <v>156</v>
      </c>
      <c r="C459" s="17">
        <v>4.29494204738219E-2</v>
      </c>
      <c r="D459" s="17">
        <v>3.9392281217881797E-2</v>
      </c>
      <c r="E459" s="17">
        <v>4.6870638325342502E-2</v>
      </c>
      <c r="F459" s="17"/>
      <c r="G459" s="17">
        <v>3.5338266951883197E-2</v>
      </c>
      <c r="H459" s="17">
        <v>4.3479019724679199E-2</v>
      </c>
      <c r="I459" s="17">
        <v>5.3758656348813903E-2</v>
      </c>
      <c r="J459" s="17">
        <v>3.9654488429570603E-2</v>
      </c>
      <c r="K459" s="17"/>
      <c r="L459" s="17">
        <v>3.6735321340790703E-2</v>
      </c>
      <c r="M459" s="17">
        <v>4.58432021927846E-2</v>
      </c>
      <c r="N459" s="17">
        <v>4.5780835602442199E-2</v>
      </c>
      <c r="O459" s="17">
        <v>4.2966353840622397E-2</v>
      </c>
      <c r="P459" s="17"/>
      <c r="Q459" s="17">
        <v>3.9238339083120799E-2</v>
      </c>
      <c r="R459" s="17">
        <v>6.2030620643380198E-2</v>
      </c>
      <c r="S459" s="17">
        <v>6.8906535664987598E-2</v>
      </c>
    </row>
    <row r="460" spans="2:19" x14ac:dyDescent="0.3">
      <c r="B460" t="s">
        <v>157</v>
      </c>
      <c r="C460" s="17">
        <v>7.4215254301029696E-2</v>
      </c>
      <c r="D460" s="17">
        <v>7.0259708783276795E-2</v>
      </c>
      <c r="E460" s="17">
        <v>7.8801646141344994E-2</v>
      </c>
      <c r="F460" s="17"/>
      <c r="G460" s="17">
        <v>8.6063628630875105E-2</v>
      </c>
      <c r="H460" s="17">
        <v>8.0719736104330295E-2</v>
      </c>
      <c r="I460" s="17">
        <v>5.4547638602091802E-2</v>
      </c>
      <c r="J460" s="17">
        <v>6.9031168276296906E-2</v>
      </c>
      <c r="K460" s="17"/>
      <c r="L460" s="17">
        <v>7.30697183037501E-2</v>
      </c>
      <c r="M460" s="17">
        <v>5.7036274924219497E-2</v>
      </c>
      <c r="N460" s="17">
        <v>7.4184330089728204E-2</v>
      </c>
      <c r="O460" s="17">
        <v>9.3974393335471404E-2</v>
      </c>
      <c r="P460" s="17"/>
      <c r="Q460" s="17">
        <v>6.6921467040958804E-2</v>
      </c>
      <c r="R460" s="17">
        <v>0.14722782953302899</v>
      </c>
      <c r="S460" s="17">
        <v>7.5300549718367804E-2</v>
      </c>
    </row>
    <row r="461" spans="2:19" x14ac:dyDescent="0.3">
      <c r="B461" t="s">
        <v>158</v>
      </c>
      <c r="C461" s="17">
        <v>0.18736012802768401</v>
      </c>
      <c r="D461" s="17">
        <v>0.17897442098967101</v>
      </c>
      <c r="E461" s="17">
        <v>0.195294834532311</v>
      </c>
      <c r="F461" s="17"/>
      <c r="G461" s="17">
        <v>0.17380735078117701</v>
      </c>
      <c r="H461" s="17">
        <v>0.165730392417137</v>
      </c>
      <c r="I461" s="17">
        <v>0.21715488638427699</v>
      </c>
      <c r="J461" s="17">
        <v>0.201881603492928</v>
      </c>
      <c r="K461" s="17"/>
      <c r="L461" s="17">
        <v>0.18377110170865099</v>
      </c>
      <c r="M461" s="17">
        <v>0.20660845756726401</v>
      </c>
      <c r="N461" s="17">
        <v>0.16672686726100999</v>
      </c>
      <c r="O461" s="17">
        <v>0.19248362475326899</v>
      </c>
      <c r="P461" s="17"/>
      <c r="Q461" s="17">
        <v>0.18102217630377501</v>
      </c>
      <c r="R461" s="17">
        <v>0.21524700846160999</v>
      </c>
      <c r="S461" s="17">
        <v>0.190742009225667</v>
      </c>
    </row>
    <row r="462" spans="2:19" x14ac:dyDescent="0.3">
      <c r="B462" t="s">
        <v>159</v>
      </c>
      <c r="C462" s="17">
        <v>0.40730665487123702</v>
      </c>
      <c r="D462" s="17">
        <v>0.41756975176178801</v>
      </c>
      <c r="E462" s="17">
        <v>0.39488743148187799</v>
      </c>
      <c r="F462" s="17"/>
      <c r="G462" s="17">
        <v>0.42445037712970302</v>
      </c>
      <c r="H462" s="17">
        <v>0.41466337581747198</v>
      </c>
      <c r="I462" s="17">
        <v>0.43348222761643901</v>
      </c>
      <c r="J462" s="17">
        <v>0.35633668453003398</v>
      </c>
      <c r="K462" s="17"/>
      <c r="L462" s="17">
        <v>0.44038132930104701</v>
      </c>
      <c r="M462" s="17">
        <v>0.411152431108262</v>
      </c>
      <c r="N462" s="17">
        <v>0.40891012034486002</v>
      </c>
      <c r="O462" s="17">
        <v>0.36833545400708301</v>
      </c>
      <c r="P462" s="17"/>
      <c r="Q462" s="17">
        <v>0.42381922398351601</v>
      </c>
      <c r="R462" s="17">
        <v>0.27335983788922102</v>
      </c>
      <c r="S462" s="17">
        <v>0.41080337714094001</v>
      </c>
    </row>
    <row r="463" spans="2:19" x14ac:dyDescent="0.3">
      <c r="B463" t="s">
        <v>160</v>
      </c>
      <c r="C463" s="17">
        <v>0.159283354084716</v>
      </c>
      <c r="D463" s="17">
        <v>0.16097418395409599</v>
      </c>
      <c r="E463" s="17">
        <v>0.15895450609633799</v>
      </c>
      <c r="F463" s="17"/>
      <c r="G463" s="17">
        <v>0.16520888223649799</v>
      </c>
      <c r="H463" s="17">
        <v>0.153972371125429</v>
      </c>
      <c r="I463" s="17">
        <v>0.14269145616051701</v>
      </c>
      <c r="J463" s="17">
        <v>0.17565574048359101</v>
      </c>
      <c r="K463" s="17"/>
      <c r="L463" s="17">
        <v>0.157949440786776</v>
      </c>
      <c r="M463" s="17">
        <v>0.16532520875554799</v>
      </c>
      <c r="N463" s="17">
        <v>0.164252968549917</v>
      </c>
      <c r="O463" s="17">
        <v>0.14869888832690001</v>
      </c>
      <c r="P463" s="17"/>
      <c r="Q463" s="17">
        <v>0.16499724632441401</v>
      </c>
      <c r="R463" s="17">
        <v>0.118472414306917</v>
      </c>
      <c r="S463" s="17">
        <v>0.139896947507298</v>
      </c>
    </row>
    <row r="464" spans="2:19" x14ac:dyDescent="0.3">
      <c r="B464" t="s">
        <v>161</v>
      </c>
      <c r="C464" s="17">
        <v>5.1819582345868101E-2</v>
      </c>
      <c r="D464" s="17">
        <v>5.7676240916778601E-2</v>
      </c>
      <c r="E464" s="17">
        <v>4.6410206391787001E-2</v>
      </c>
      <c r="F464" s="17"/>
      <c r="G464" s="17">
        <v>3.8025641966052702E-2</v>
      </c>
      <c r="H464" s="17">
        <v>5.8435122674746501E-2</v>
      </c>
      <c r="I464" s="17">
        <v>3.9006585691662203E-2</v>
      </c>
      <c r="J464" s="17">
        <v>7.3412042587540194E-2</v>
      </c>
      <c r="K464" s="17"/>
      <c r="L464" s="17">
        <v>3.5956490629957101E-2</v>
      </c>
      <c r="M464" s="17">
        <v>4.7838536455950202E-2</v>
      </c>
      <c r="N464" s="17">
        <v>6.7608734072991103E-2</v>
      </c>
      <c r="O464" s="17">
        <v>5.4883500812803597E-2</v>
      </c>
      <c r="P464" s="17"/>
      <c r="Q464" s="17">
        <v>5.2322993087966702E-2</v>
      </c>
      <c r="R464" s="17">
        <v>5.6382194355610399E-2</v>
      </c>
      <c r="S464" s="17">
        <v>4.9362939679391399E-2</v>
      </c>
    </row>
    <row r="465" spans="2:19" x14ac:dyDescent="0.3">
      <c r="B465" t="s">
        <v>78</v>
      </c>
      <c r="C465" s="17">
        <v>1.30436480160984E-2</v>
      </c>
      <c r="D465" s="17">
        <v>1.52328355203592E-2</v>
      </c>
      <c r="E465" s="17">
        <v>1.09676117375171E-2</v>
      </c>
      <c r="F465" s="17"/>
      <c r="G465" s="17">
        <v>1.25362136809146E-2</v>
      </c>
      <c r="H465" s="17">
        <v>1.4950868158279699E-2</v>
      </c>
      <c r="I465" s="17">
        <v>1.0478448763192601E-2</v>
      </c>
      <c r="J465" s="17">
        <v>1.4133890224857301E-2</v>
      </c>
      <c r="K465" s="17"/>
      <c r="L465" s="17">
        <v>1.5376670084208901E-2</v>
      </c>
      <c r="M465" s="17">
        <v>1.0040065082437899E-2</v>
      </c>
      <c r="N465" s="17">
        <v>1.36034532963097E-2</v>
      </c>
      <c r="O465" s="17">
        <v>1.3352726237569E-2</v>
      </c>
      <c r="P465" s="17"/>
      <c r="Q465" s="17">
        <v>1.15949738934178E-2</v>
      </c>
      <c r="R465" s="17">
        <v>2.1211456204166201E-2</v>
      </c>
      <c r="S465" s="17">
        <v>4.0221448516266599E-3</v>
      </c>
    </row>
    <row r="466" spans="2:19" x14ac:dyDescent="0.3">
      <c r="C466" s="17"/>
      <c r="D466" s="17"/>
      <c r="E466" s="17"/>
      <c r="F466" s="17"/>
      <c r="G466" s="17"/>
      <c r="H466" s="17"/>
      <c r="I466" s="17"/>
      <c r="J466" s="17"/>
      <c r="K466" s="17"/>
      <c r="L466" s="17"/>
      <c r="M466" s="17"/>
      <c r="N466" s="17"/>
      <c r="O466" s="17"/>
      <c r="P466" s="17"/>
      <c r="Q466" s="17"/>
      <c r="R466" s="17"/>
      <c r="S466" s="17"/>
    </row>
    <row r="467" spans="2:19" x14ac:dyDescent="0.3">
      <c r="B467" s="6" t="s">
        <v>190</v>
      </c>
      <c r="C467" s="17"/>
      <c r="D467" s="17"/>
      <c r="E467" s="17"/>
      <c r="F467" s="17"/>
      <c r="G467" s="17"/>
      <c r="H467" s="17"/>
      <c r="I467" s="17"/>
      <c r="J467" s="17"/>
      <c r="K467" s="17"/>
      <c r="L467" s="17"/>
      <c r="M467" s="17"/>
      <c r="N467" s="17"/>
      <c r="O467" s="17"/>
      <c r="P467" s="17"/>
      <c r="Q467" s="17"/>
      <c r="R467" s="17"/>
      <c r="S467" s="17"/>
    </row>
    <row r="468" spans="2:19" x14ac:dyDescent="0.3">
      <c r="B468" s="24" t="s">
        <v>50</v>
      </c>
      <c r="C468" s="17"/>
      <c r="D468" s="17"/>
      <c r="E468" s="17"/>
      <c r="F468" s="17"/>
      <c r="G468" s="17"/>
      <c r="H468" s="17"/>
      <c r="I468" s="17"/>
      <c r="J468" s="17"/>
      <c r="K468" s="17"/>
      <c r="L468" s="17"/>
      <c r="M468" s="17"/>
      <c r="N468" s="17"/>
      <c r="O468" s="17"/>
      <c r="P468" s="17"/>
      <c r="Q468" s="17"/>
      <c r="R468" s="17"/>
      <c r="S468" s="17"/>
    </row>
    <row r="469" spans="2:19" x14ac:dyDescent="0.3">
      <c r="B469" t="s">
        <v>172</v>
      </c>
      <c r="C469" s="17">
        <v>0.40835124384008498</v>
      </c>
      <c r="D469" s="17">
        <v>0.39053845615820698</v>
      </c>
      <c r="E469" s="17">
        <v>0.424931407953623</v>
      </c>
      <c r="F469" s="17"/>
      <c r="G469" s="17">
        <v>0.42567767499603398</v>
      </c>
      <c r="H469" s="17">
        <v>0.427796222107024</v>
      </c>
      <c r="I469" s="17">
        <v>0.37411854923756099</v>
      </c>
      <c r="J469" s="17">
        <v>0.395236247801181</v>
      </c>
      <c r="K469" s="17"/>
      <c r="L469" s="17">
        <v>0.41514321267727</v>
      </c>
      <c r="M469" s="17">
        <v>0.43109128775840699</v>
      </c>
      <c r="N469" s="17">
        <v>0.41404686368466598</v>
      </c>
      <c r="O469" s="17">
        <v>0.37079429181989199</v>
      </c>
      <c r="P469" s="17"/>
      <c r="Q469" s="17">
        <v>0.41847966183058</v>
      </c>
      <c r="R469" s="17">
        <v>0.40586988218986703</v>
      </c>
      <c r="S469" s="17">
        <v>0.35251492952136199</v>
      </c>
    </row>
    <row r="470" spans="2:19" x14ac:dyDescent="0.3">
      <c r="B470" t="s">
        <v>173</v>
      </c>
      <c r="C470" s="17">
        <v>0.37820616432800302</v>
      </c>
      <c r="D470" s="17">
        <v>0.346225797774669</v>
      </c>
      <c r="E470" s="17">
        <v>0.40999905766051598</v>
      </c>
      <c r="F470" s="17"/>
      <c r="G470" s="17">
        <v>0.40365040270220498</v>
      </c>
      <c r="H470" s="17">
        <v>0.39015950957794099</v>
      </c>
      <c r="I470" s="17">
        <v>0.37550223034500102</v>
      </c>
      <c r="J470" s="17">
        <v>0.33358925363661901</v>
      </c>
      <c r="K470" s="17"/>
      <c r="L470" s="17">
        <v>0.22443339329414</v>
      </c>
      <c r="M470" s="17">
        <v>0.38836103182933501</v>
      </c>
      <c r="N470" s="17">
        <v>0.39437399813164298</v>
      </c>
      <c r="O470" s="17">
        <v>0.50348068069903396</v>
      </c>
      <c r="P470" s="17"/>
      <c r="Q470" s="17">
        <v>0.36367978594521899</v>
      </c>
      <c r="R470" s="17">
        <v>0.43644624703690099</v>
      </c>
      <c r="S470" s="17">
        <v>0.37815677667470299</v>
      </c>
    </row>
    <row r="471" spans="2:19" x14ac:dyDescent="0.3">
      <c r="B471" t="s">
        <v>174</v>
      </c>
      <c r="C471" s="17">
        <v>0.37132924724970601</v>
      </c>
      <c r="D471" s="17">
        <v>0.37133273843018599</v>
      </c>
      <c r="E471" s="17">
        <v>0.37178571612987799</v>
      </c>
      <c r="F471" s="17"/>
      <c r="G471" s="17">
        <v>0.39067953514679199</v>
      </c>
      <c r="H471" s="17">
        <v>0.37372554959160498</v>
      </c>
      <c r="I471" s="17">
        <v>0.38195408520917901</v>
      </c>
      <c r="J471" s="17">
        <v>0.33341613776982398</v>
      </c>
      <c r="K471" s="17"/>
      <c r="L471" s="17">
        <v>0.465362440202929</v>
      </c>
      <c r="M471" s="17">
        <v>0.42291566013048998</v>
      </c>
      <c r="N471" s="17">
        <v>0.33262707406738901</v>
      </c>
      <c r="O471" s="17">
        <v>0.263429593227542</v>
      </c>
      <c r="P471" s="17"/>
      <c r="Q471" s="17">
        <v>0.38767892076533</v>
      </c>
      <c r="R471" s="17">
        <v>0.37621222521360498</v>
      </c>
      <c r="S471" s="17">
        <v>0.35368106044485098</v>
      </c>
    </row>
    <row r="472" spans="2:19" x14ac:dyDescent="0.3">
      <c r="B472" t="s">
        <v>175</v>
      </c>
      <c r="C472" s="17">
        <v>0.33714441460551697</v>
      </c>
      <c r="D472" s="17">
        <v>0.35127000629382299</v>
      </c>
      <c r="E472" s="17">
        <v>0.32099057838191197</v>
      </c>
      <c r="F472" s="17"/>
      <c r="G472" s="17">
        <v>0.38392254880506599</v>
      </c>
      <c r="H472" s="17">
        <v>0.32004177176793402</v>
      </c>
      <c r="I472" s="17">
        <v>0.357533913161176</v>
      </c>
      <c r="J472" s="17">
        <v>0.27936828860004997</v>
      </c>
      <c r="K472" s="17"/>
      <c r="L472" s="17">
        <v>0.22785314147107499</v>
      </c>
      <c r="M472" s="17">
        <v>0.34853665616882701</v>
      </c>
      <c r="N472" s="17">
        <v>0.40926096807671702</v>
      </c>
      <c r="O472" s="17">
        <v>0.35598802546243502</v>
      </c>
      <c r="P472" s="17"/>
      <c r="Q472" s="17">
        <v>0.32830781907343598</v>
      </c>
      <c r="R472" s="17">
        <v>0.441986181098593</v>
      </c>
      <c r="S472" s="17">
        <v>0.37758385129155098</v>
      </c>
    </row>
    <row r="473" spans="2:19" x14ac:dyDescent="0.3">
      <c r="B473" t="s">
        <v>176</v>
      </c>
      <c r="C473" s="17">
        <v>0.26238578359266301</v>
      </c>
      <c r="D473" s="17">
        <v>0.26481835117492603</v>
      </c>
      <c r="E473" s="17">
        <v>0.25939000365630599</v>
      </c>
      <c r="F473" s="17"/>
      <c r="G473" s="17">
        <v>0.33277501908548501</v>
      </c>
      <c r="H473" s="17">
        <v>0.25471189508932601</v>
      </c>
      <c r="I473" s="17">
        <v>0.247079786045692</v>
      </c>
      <c r="J473" s="17">
        <v>0.198058000596159</v>
      </c>
      <c r="K473" s="17"/>
      <c r="L473" s="17">
        <v>0.208972680444275</v>
      </c>
      <c r="M473" s="17">
        <v>0.27817605990924898</v>
      </c>
      <c r="N473" s="17">
        <v>0.264681154591904</v>
      </c>
      <c r="O473" s="17">
        <v>0.29623409909273002</v>
      </c>
      <c r="P473" s="17"/>
      <c r="Q473" s="17">
        <v>0.25654865729271897</v>
      </c>
      <c r="R473" s="17">
        <v>0.34231887511132297</v>
      </c>
      <c r="S473" s="17">
        <v>0.29161223763399302</v>
      </c>
    </row>
    <row r="474" spans="2:19" x14ac:dyDescent="0.3">
      <c r="B474" t="s">
        <v>177</v>
      </c>
      <c r="C474" s="17">
        <v>0.19524138103564601</v>
      </c>
      <c r="D474" s="17">
        <v>0.19026331126354501</v>
      </c>
      <c r="E474" s="17">
        <v>0.199913769167677</v>
      </c>
      <c r="F474" s="17"/>
      <c r="G474" s="17">
        <v>0.19149671910702401</v>
      </c>
      <c r="H474" s="17">
        <v>0.19323058730687201</v>
      </c>
      <c r="I474" s="17">
        <v>0.210579090641936</v>
      </c>
      <c r="J474" s="17">
        <v>0.18424332361780199</v>
      </c>
      <c r="K474" s="17"/>
      <c r="L474" s="17">
        <v>0.16271944072130501</v>
      </c>
      <c r="M474" s="17">
        <v>0.191667307778597</v>
      </c>
      <c r="N474" s="17">
        <v>0.21223658934383099</v>
      </c>
      <c r="O474" s="17">
        <v>0.213217421368604</v>
      </c>
      <c r="P474" s="17"/>
      <c r="Q474" s="17">
        <v>0.196379998437817</v>
      </c>
      <c r="R474" s="17">
        <v>0.25471563537744302</v>
      </c>
      <c r="S474" s="17">
        <v>0.15067863719104699</v>
      </c>
    </row>
    <row r="475" spans="2:19" x14ac:dyDescent="0.3">
      <c r="B475" t="s">
        <v>178</v>
      </c>
      <c r="C475" s="17">
        <v>0.19042936151954601</v>
      </c>
      <c r="D475" s="17">
        <v>0.17318001921275</v>
      </c>
      <c r="E475" s="17">
        <v>0.20528714255993999</v>
      </c>
      <c r="F475" s="17"/>
      <c r="G475" s="17">
        <v>0.20385036131682699</v>
      </c>
      <c r="H475" s="17">
        <v>0.20037021483194201</v>
      </c>
      <c r="I475" s="17">
        <v>0.19085133604346299</v>
      </c>
      <c r="J475" s="17">
        <v>0.16088708566556301</v>
      </c>
      <c r="K475" s="17"/>
      <c r="L475" s="17">
        <v>0.11750392759108</v>
      </c>
      <c r="M475" s="17">
        <v>0.18731550964135499</v>
      </c>
      <c r="N475" s="17">
        <v>0.232614684773118</v>
      </c>
      <c r="O475" s="17">
        <v>0.22102184711071499</v>
      </c>
      <c r="P475" s="17"/>
      <c r="Q475" s="17">
        <v>0.17970414360459999</v>
      </c>
      <c r="R475" s="17">
        <v>0.277847779278041</v>
      </c>
      <c r="S475" s="17">
        <v>0.18447837502054401</v>
      </c>
    </row>
    <row r="476" spans="2:19" x14ac:dyDescent="0.3">
      <c r="B476" t="s">
        <v>179</v>
      </c>
      <c r="C476" s="17">
        <v>0.123959803143518</v>
      </c>
      <c r="D476" s="17">
        <v>9.92242215490549E-2</v>
      </c>
      <c r="E476" s="17">
        <v>0.14973475786433299</v>
      </c>
      <c r="F476" s="17"/>
      <c r="G476" s="17">
        <v>0.113834458736276</v>
      </c>
      <c r="H476" s="17">
        <v>0.14296853409285501</v>
      </c>
      <c r="I476" s="17">
        <v>0.128579938551659</v>
      </c>
      <c r="J476" s="17">
        <v>0.10817245158078</v>
      </c>
      <c r="K476" s="17"/>
      <c r="L476" s="17">
        <v>8.4983459414217602E-2</v>
      </c>
      <c r="M476" s="17">
        <v>0.133822938646214</v>
      </c>
      <c r="N476" s="17">
        <v>0.14451120052356201</v>
      </c>
      <c r="O476" s="17">
        <v>0.13000455741208999</v>
      </c>
      <c r="P476" s="17"/>
      <c r="Q476" s="17">
        <v>0.117128483454395</v>
      </c>
      <c r="R476" s="17">
        <v>0.19187788074329101</v>
      </c>
      <c r="S476" s="17">
        <v>0.13990052781939599</v>
      </c>
    </row>
    <row r="477" spans="2:19" x14ac:dyDescent="0.3">
      <c r="B477" t="s">
        <v>180</v>
      </c>
      <c r="C477" s="17">
        <v>0.113118613583278</v>
      </c>
      <c r="D477" s="17">
        <v>9.6224045082804494E-2</v>
      </c>
      <c r="E477" s="17">
        <v>0.12928090537399001</v>
      </c>
      <c r="F477" s="17"/>
      <c r="G477" s="17">
        <v>0.14753997981054201</v>
      </c>
      <c r="H477" s="17">
        <v>9.9348622601806699E-2</v>
      </c>
      <c r="I477" s="17">
        <v>0.10002100348052199</v>
      </c>
      <c r="J477" s="17">
        <v>9.7821655456494905E-2</v>
      </c>
      <c r="K477" s="17"/>
      <c r="L477" s="17">
        <v>0.105924347449686</v>
      </c>
      <c r="M477" s="17">
        <v>0.108283383384894</v>
      </c>
      <c r="N477" s="17">
        <v>0.13432481319674999</v>
      </c>
      <c r="O477" s="17">
        <v>0.102569089747336</v>
      </c>
      <c r="P477" s="17"/>
      <c r="Q477" s="17">
        <v>0.107996764416701</v>
      </c>
      <c r="R477" s="17">
        <v>0.14622335596691499</v>
      </c>
      <c r="S477" s="17">
        <v>0.148693081151512</v>
      </c>
    </row>
    <row r="478" spans="2:19" x14ac:dyDescent="0.3">
      <c r="B478" t="s">
        <v>181</v>
      </c>
      <c r="C478" s="17">
        <v>0.110962784787528</v>
      </c>
      <c r="D478" s="17">
        <v>9.8034270696621198E-2</v>
      </c>
      <c r="E478" s="17">
        <v>0.12365889084466899</v>
      </c>
      <c r="F478" s="17"/>
      <c r="G478" s="17">
        <v>0.142888508719826</v>
      </c>
      <c r="H478" s="17">
        <v>0.105288396762467</v>
      </c>
      <c r="I478" s="17">
        <v>9.6391297810072205E-2</v>
      </c>
      <c r="J478" s="17">
        <v>8.7201114163218102E-2</v>
      </c>
      <c r="K478" s="17"/>
      <c r="L478" s="17">
        <v>9.8831092477740995E-2</v>
      </c>
      <c r="M478" s="17">
        <v>0.128461443125509</v>
      </c>
      <c r="N478" s="17">
        <v>0.12288287575562599</v>
      </c>
      <c r="O478" s="17">
        <v>9.1255191339024794E-2</v>
      </c>
      <c r="P478" s="17"/>
      <c r="Q478" s="17">
        <v>0.103822168013991</v>
      </c>
      <c r="R478" s="17">
        <v>0.21702278672865599</v>
      </c>
      <c r="S478" s="17">
        <v>0.13479431185113899</v>
      </c>
    </row>
    <row r="479" spans="2:19" x14ac:dyDescent="0.3">
      <c r="B479" t="s">
        <v>182</v>
      </c>
      <c r="C479" s="17">
        <v>9.8853984020736196E-2</v>
      </c>
      <c r="D479" s="17">
        <v>9.8889635403066195E-2</v>
      </c>
      <c r="E479" s="17">
        <v>9.9662801632133702E-2</v>
      </c>
      <c r="F479" s="17"/>
      <c r="G479" s="17">
        <v>0.16793875784047499</v>
      </c>
      <c r="H479" s="17">
        <v>7.8354208702822198E-2</v>
      </c>
      <c r="I479" s="17">
        <v>7.52828552789645E-2</v>
      </c>
      <c r="J479" s="17">
        <v>5.3010193834702998E-2</v>
      </c>
      <c r="K479" s="17"/>
      <c r="L479" s="17">
        <v>6.4123285210189895E-2</v>
      </c>
      <c r="M479" s="17">
        <v>8.8932933350389501E-2</v>
      </c>
      <c r="N479" s="17">
        <v>0.110460287683412</v>
      </c>
      <c r="O479" s="17">
        <v>0.13174140157422001</v>
      </c>
      <c r="P479" s="17"/>
      <c r="Q479" s="17">
        <v>9.1404969074230694E-2</v>
      </c>
      <c r="R479" s="17">
        <v>0.14393786537344599</v>
      </c>
      <c r="S479" s="17">
        <v>0.15558085067284999</v>
      </c>
    </row>
    <row r="480" spans="2:19" x14ac:dyDescent="0.3">
      <c r="B480" t="s">
        <v>183</v>
      </c>
      <c r="C480" s="17">
        <v>9.5856591258938306E-2</v>
      </c>
      <c r="D480" s="17">
        <v>9.0570704662932294E-2</v>
      </c>
      <c r="E480" s="17">
        <v>0.101957140737612</v>
      </c>
      <c r="F480" s="17"/>
      <c r="G480" s="17">
        <v>0.14749941264434099</v>
      </c>
      <c r="H480" s="17">
        <v>7.4570661481234396E-2</v>
      </c>
      <c r="I480" s="17">
        <v>8.9618018556343201E-2</v>
      </c>
      <c r="J480" s="17">
        <v>6.0002007452746697E-2</v>
      </c>
      <c r="K480" s="17"/>
      <c r="L480" s="17">
        <v>8.3526229263210502E-2</v>
      </c>
      <c r="M480" s="17">
        <v>8.3755774450803899E-2</v>
      </c>
      <c r="N480" s="17">
        <v>0.12866001889461201</v>
      </c>
      <c r="O480" s="17">
        <v>8.5737669509214701E-2</v>
      </c>
      <c r="P480" s="17"/>
      <c r="Q480" s="17">
        <v>8.2428938345992894E-2</v>
      </c>
      <c r="R480" s="17">
        <v>0.18605958807637199</v>
      </c>
      <c r="S480" s="17">
        <v>0.16907224774854401</v>
      </c>
    </row>
    <row r="481" spans="2:19" x14ac:dyDescent="0.3">
      <c r="B481" t="s">
        <v>184</v>
      </c>
      <c r="C481" s="17">
        <v>7.1807676381350202E-2</v>
      </c>
      <c r="D481" s="17">
        <v>7.4533507015244305E-2</v>
      </c>
      <c r="E481" s="17">
        <v>6.8527322292220402E-2</v>
      </c>
      <c r="F481" s="17"/>
      <c r="G481" s="17">
        <v>0.10487608542978499</v>
      </c>
      <c r="H481" s="17">
        <v>5.3764438394038799E-2</v>
      </c>
      <c r="I481" s="17">
        <v>5.56655840872049E-2</v>
      </c>
      <c r="J481" s="17">
        <v>6.5115798520653106E-2</v>
      </c>
      <c r="K481" s="17"/>
      <c r="L481" s="17">
        <v>4.4995108745278102E-2</v>
      </c>
      <c r="M481" s="17">
        <v>7.7312256592463102E-2</v>
      </c>
      <c r="N481" s="17">
        <v>7.9002890919800201E-2</v>
      </c>
      <c r="O481" s="17">
        <v>8.48718929327206E-2</v>
      </c>
      <c r="P481" s="17"/>
      <c r="Q481" s="17">
        <v>6.5037830008387296E-2</v>
      </c>
      <c r="R481" s="17">
        <v>9.4743614501460002E-2</v>
      </c>
      <c r="S481" s="17">
        <v>0.122721928124258</v>
      </c>
    </row>
    <row r="482" spans="2:19" x14ac:dyDescent="0.3">
      <c r="B482" t="s">
        <v>185</v>
      </c>
      <c r="C482" s="17">
        <v>7.1421305273809105E-2</v>
      </c>
      <c r="D482" s="17">
        <v>8.2997312585275401E-2</v>
      </c>
      <c r="E482" s="17">
        <v>6.0464540016995597E-2</v>
      </c>
      <c r="F482" s="17"/>
      <c r="G482" s="17">
        <v>9.27704599543695E-2</v>
      </c>
      <c r="H482" s="17">
        <v>6.6667822181740999E-2</v>
      </c>
      <c r="I482" s="17">
        <v>7.8266994592156094E-2</v>
      </c>
      <c r="J482" s="17">
        <v>4.4016435863640901E-2</v>
      </c>
      <c r="K482" s="17"/>
      <c r="L482" s="17">
        <v>6.0327393625815302E-2</v>
      </c>
      <c r="M482" s="17">
        <v>7.2161116859087507E-2</v>
      </c>
      <c r="N482" s="17">
        <v>7.8912874080910397E-2</v>
      </c>
      <c r="O482" s="17">
        <v>7.3599199886060604E-2</v>
      </c>
      <c r="P482" s="17"/>
      <c r="Q482" s="17">
        <v>6.66038741220948E-2</v>
      </c>
      <c r="R482" s="17">
        <v>0.133981949099167</v>
      </c>
      <c r="S482" s="17">
        <v>0.10380670766769801</v>
      </c>
    </row>
    <row r="483" spans="2:19" x14ac:dyDescent="0.3">
      <c r="B483" t="s">
        <v>186</v>
      </c>
      <c r="C483" s="17">
        <v>6.1329006014815099E-2</v>
      </c>
      <c r="D483" s="17">
        <v>6.3251305340462902E-2</v>
      </c>
      <c r="E483" s="17">
        <v>5.9932115438459103E-2</v>
      </c>
      <c r="F483" s="17"/>
      <c r="G483" s="17">
        <v>7.8996426711313905E-2</v>
      </c>
      <c r="H483" s="17">
        <v>7.0144998079572293E-2</v>
      </c>
      <c r="I483" s="17">
        <v>5.5622668566687697E-2</v>
      </c>
      <c r="J483" s="17">
        <v>3.26170748003035E-2</v>
      </c>
      <c r="K483" s="17"/>
      <c r="L483" s="17">
        <v>3.9285906854555998E-2</v>
      </c>
      <c r="M483" s="17">
        <v>6.1482282047671998E-2</v>
      </c>
      <c r="N483" s="17">
        <v>7.0107705662738995E-2</v>
      </c>
      <c r="O483" s="17">
        <v>7.3696069953577206E-2</v>
      </c>
      <c r="P483" s="17"/>
      <c r="Q483" s="17">
        <v>5.6880685994722201E-2</v>
      </c>
      <c r="R483" s="17">
        <v>0.120869749419786</v>
      </c>
      <c r="S483" s="17">
        <v>7.7986609129114703E-2</v>
      </c>
    </row>
    <row r="484" spans="2:19" x14ac:dyDescent="0.3">
      <c r="B484" t="s">
        <v>187</v>
      </c>
      <c r="C484" s="17">
        <v>4.9939433031318502E-2</v>
      </c>
      <c r="D484" s="17">
        <v>5.6652166719185597E-2</v>
      </c>
      <c r="E484" s="17">
        <v>4.2859112944703903E-2</v>
      </c>
      <c r="F484" s="17"/>
      <c r="G484" s="17">
        <v>6.5513082431259695E-2</v>
      </c>
      <c r="H484" s="17">
        <v>5.56673250233252E-2</v>
      </c>
      <c r="I484" s="17">
        <v>4.1202798214042401E-2</v>
      </c>
      <c r="J484" s="17">
        <v>3.2047018776261101E-2</v>
      </c>
      <c r="K484" s="17"/>
      <c r="L484" s="17">
        <v>2.8937370442241501E-2</v>
      </c>
      <c r="M484" s="17">
        <v>4.1533636327345899E-2</v>
      </c>
      <c r="N484" s="17">
        <v>6.17750136387403E-2</v>
      </c>
      <c r="O484" s="17">
        <v>6.7210992496793506E-2</v>
      </c>
      <c r="P484" s="17"/>
      <c r="Q484" s="17">
        <v>4.4944141724393899E-2</v>
      </c>
      <c r="R484" s="17">
        <v>8.0267687386503903E-2</v>
      </c>
      <c r="S484" s="17">
        <v>6.1402846298964801E-2</v>
      </c>
    </row>
    <row r="485" spans="2:19" x14ac:dyDescent="0.3">
      <c r="B485" t="s">
        <v>188</v>
      </c>
      <c r="C485" s="17">
        <v>4.91097661986045E-2</v>
      </c>
      <c r="D485" s="17">
        <v>5.6132557097363797E-2</v>
      </c>
      <c r="E485" s="17">
        <v>4.2512030528246599E-2</v>
      </c>
      <c r="F485" s="17"/>
      <c r="G485" s="17">
        <v>9.3653297949636005E-2</v>
      </c>
      <c r="H485" s="17">
        <v>2.9679436242076099E-2</v>
      </c>
      <c r="I485" s="17">
        <v>3.1219533568732701E-2</v>
      </c>
      <c r="J485" s="17">
        <v>2.80434244885449E-2</v>
      </c>
      <c r="K485" s="17"/>
      <c r="L485" s="17">
        <v>3.98062031326918E-2</v>
      </c>
      <c r="M485" s="17">
        <v>5.1505194168519397E-2</v>
      </c>
      <c r="N485" s="17">
        <v>6.7918313435742797E-2</v>
      </c>
      <c r="O485" s="17">
        <v>3.54466033362556E-2</v>
      </c>
      <c r="P485" s="17"/>
      <c r="Q485" s="17">
        <v>4.18263870206486E-2</v>
      </c>
      <c r="R485" s="17">
        <v>0.110429542334526</v>
      </c>
      <c r="S485" s="17">
        <v>0.102182940939667</v>
      </c>
    </row>
    <row r="486" spans="2:19" x14ac:dyDescent="0.3">
      <c r="B486" t="s">
        <v>60</v>
      </c>
      <c r="C486" s="17">
        <v>2.1161305849693401E-2</v>
      </c>
      <c r="D486" s="17">
        <v>2.4514792017818698E-2</v>
      </c>
      <c r="E486" s="17">
        <v>1.79912336523077E-2</v>
      </c>
      <c r="F486" s="17"/>
      <c r="G486" s="17">
        <v>1.0405296962902801E-2</v>
      </c>
      <c r="H486" s="17">
        <v>2.65598697919107E-2</v>
      </c>
      <c r="I486" s="17">
        <v>9.3260721480596508E-3</v>
      </c>
      <c r="J486" s="17">
        <v>4.0289304836055702E-2</v>
      </c>
      <c r="K486" s="17"/>
      <c r="L486" s="17">
        <v>3.5859664721954503E-2</v>
      </c>
      <c r="M486" s="17">
        <v>1.5062137604630699E-2</v>
      </c>
      <c r="N486" s="17">
        <v>1.07508506554762E-2</v>
      </c>
      <c r="O486" s="17">
        <v>2.4337558241891401E-2</v>
      </c>
      <c r="P486" s="17"/>
      <c r="Q486" s="17">
        <v>1.90673371104296E-2</v>
      </c>
      <c r="R486" s="17">
        <v>1.8416522955355501E-2</v>
      </c>
      <c r="S486" s="17">
        <v>2.2320462069350001E-2</v>
      </c>
    </row>
    <row r="487" spans="2:19" x14ac:dyDescent="0.3">
      <c r="B487" t="s">
        <v>189</v>
      </c>
      <c r="C487" s="17">
        <v>7.4307545958822397E-3</v>
      </c>
      <c r="D487" s="17">
        <v>9.5394678704648107E-3</v>
      </c>
      <c r="E487" s="17">
        <v>5.3871819653432997E-3</v>
      </c>
      <c r="F487" s="17"/>
      <c r="G487" s="17">
        <v>6.2870978861427904E-3</v>
      </c>
      <c r="H487" s="17">
        <v>8.5214937443764405E-3</v>
      </c>
      <c r="I487" s="17">
        <v>1.11245015288743E-2</v>
      </c>
      <c r="J487" s="17">
        <v>4.45756278372186E-3</v>
      </c>
      <c r="K487" s="17"/>
      <c r="L487" s="17">
        <v>1.49089173779166E-2</v>
      </c>
      <c r="M487" s="17">
        <v>6.92109236486361E-3</v>
      </c>
      <c r="N487" s="17">
        <v>1.2724336077933099E-3</v>
      </c>
      <c r="O487" s="17">
        <v>7.1753366447764597E-3</v>
      </c>
      <c r="P487" s="17"/>
      <c r="Q487" s="17">
        <v>7.8274344154670595E-3</v>
      </c>
      <c r="R487" s="17">
        <v>5.4583837064189501E-3</v>
      </c>
      <c r="S487" s="17">
        <v>5.8722755177805603E-3</v>
      </c>
    </row>
    <row r="488" spans="2:19" x14ac:dyDescent="0.3">
      <c r="B488" t="s">
        <v>48</v>
      </c>
      <c r="C488" s="17">
        <v>3.1852605773302199E-2</v>
      </c>
      <c r="D488" s="17">
        <v>3.3172548216767697E-2</v>
      </c>
      <c r="E488" s="17">
        <v>2.9951929566437E-2</v>
      </c>
      <c r="F488" s="17"/>
      <c r="G488" s="17">
        <v>1.91220059124519E-2</v>
      </c>
      <c r="H488" s="17">
        <v>3.6654101862976102E-2</v>
      </c>
      <c r="I488" s="17">
        <v>2.94235077553676E-2</v>
      </c>
      <c r="J488" s="17">
        <v>4.5846419764507797E-2</v>
      </c>
      <c r="K488" s="17"/>
      <c r="L488" s="17">
        <v>4.7974975987770098E-2</v>
      </c>
      <c r="M488" s="17">
        <v>2.8572271025353001E-2</v>
      </c>
      <c r="N488" s="17">
        <v>3.2352174039646603E-2</v>
      </c>
      <c r="O488" s="17">
        <v>1.87369163842112E-2</v>
      </c>
      <c r="P488" s="17"/>
      <c r="Q488" s="17">
        <v>3.0897312167477702E-2</v>
      </c>
      <c r="R488" s="17">
        <v>1.6183864388958202E-2</v>
      </c>
      <c r="S488" s="17">
        <v>3.3300873114617303E-2</v>
      </c>
    </row>
    <row r="489" spans="2:19" x14ac:dyDescent="0.3">
      <c r="C489" s="17"/>
      <c r="D489" s="17"/>
      <c r="E489" s="17"/>
      <c r="F489" s="17"/>
      <c r="G489" s="17"/>
      <c r="H489" s="17"/>
      <c r="I489" s="17"/>
      <c r="J489" s="17"/>
      <c r="K489" s="17"/>
      <c r="L489" s="17"/>
      <c r="M489" s="17"/>
      <c r="N489" s="17"/>
      <c r="O489" s="17"/>
      <c r="P489" s="17"/>
      <c r="Q489" s="17"/>
      <c r="R489" s="17"/>
      <c r="S489" s="17"/>
    </row>
    <row r="490" spans="2:19" x14ac:dyDescent="0.3">
      <c r="B490" s="6" t="s">
        <v>211</v>
      </c>
      <c r="C490" s="17"/>
      <c r="D490" s="17"/>
      <c r="E490" s="17"/>
      <c r="F490" s="17"/>
      <c r="G490" s="17"/>
      <c r="H490" s="17"/>
      <c r="I490" s="17"/>
      <c r="J490" s="17"/>
      <c r="K490" s="17"/>
      <c r="L490" s="17"/>
      <c r="M490" s="17"/>
      <c r="N490" s="17"/>
      <c r="O490" s="17"/>
      <c r="P490" s="17"/>
      <c r="Q490" s="17"/>
      <c r="R490" s="17"/>
      <c r="S490" s="17"/>
    </row>
    <row r="491" spans="2:19" x14ac:dyDescent="0.3">
      <c r="B491" s="24" t="s">
        <v>50</v>
      </c>
      <c r="C491" s="17"/>
      <c r="D491" s="17"/>
      <c r="E491" s="17"/>
      <c r="F491" s="17"/>
      <c r="G491" s="17"/>
      <c r="H491" s="17"/>
      <c r="I491" s="17"/>
      <c r="J491" s="17"/>
      <c r="K491" s="17"/>
      <c r="L491" s="17"/>
      <c r="M491" s="17"/>
      <c r="N491" s="17"/>
      <c r="O491" s="17"/>
      <c r="P491" s="17"/>
      <c r="Q491" s="17"/>
      <c r="R491" s="17"/>
      <c r="S491" s="17"/>
    </row>
    <row r="492" spans="2:19" x14ac:dyDescent="0.3">
      <c r="B492" t="s">
        <v>191</v>
      </c>
      <c r="C492" s="17">
        <v>0.40237073461863399</v>
      </c>
      <c r="D492" s="17">
        <v>0.400708728168918</v>
      </c>
      <c r="E492" s="17">
        <v>0.403142157737573</v>
      </c>
      <c r="F492" s="17"/>
      <c r="G492" s="17">
        <v>0.505668086745651</v>
      </c>
      <c r="H492" s="17">
        <v>0.35959975260979199</v>
      </c>
      <c r="I492" s="17">
        <v>0.41206985651906902</v>
      </c>
      <c r="J492" s="17">
        <v>0.30463832555334402</v>
      </c>
      <c r="K492" s="17"/>
      <c r="L492" s="17">
        <v>0.30022078344880299</v>
      </c>
      <c r="M492" s="17">
        <v>0.39365067194228198</v>
      </c>
      <c r="N492" s="17">
        <v>0.413015293946423</v>
      </c>
      <c r="O492" s="17">
        <v>0.50242035331203705</v>
      </c>
      <c r="P492" s="17"/>
      <c r="Q492" s="17">
        <v>0.38364155853175502</v>
      </c>
      <c r="R492" s="17">
        <v>0.56202756708248502</v>
      </c>
      <c r="S492" s="17">
        <v>0.45744889739958799</v>
      </c>
    </row>
    <row r="493" spans="2:19" x14ac:dyDescent="0.3">
      <c r="B493" t="s">
        <v>192</v>
      </c>
      <c r="C493" s="17">
        <v>0.23542297396204701</v>
      </c>
      <c r="D493" s="17">
        <v>0.247057990421579</v>
      </c>
      <c r="E493" s="17">
        <v>0.22385984995015501</v>
      </c>
      <c r="F493" s="17"/>
      <c r="G493" s="17">
        <v>0.29738995595682</v>
      </c>
      <c r="H493" s="17">
        <v>0.21773689869097099</v>
      </c>
      <c r="I493" s="17">
        <v>0.24699530492955599</v>
      </c>
      <c r="J493" s="17">
        <v>0.16486108908233099</v>
      </c>
      <c r="K493" s="17"/>
      <c r="L493" s="17">
        <v>0.15193918658237701</v>
      </c>
      <c r="M493" s="17">
        <v>0.24400683346164501</v>
      </c>
      <c r="N493" s="17">
        <v>0.25979275433653598</v>
      </c>
      <c r="O493" s="17">
        <v>0.283222204420498</v>
      </c>
      <c r="P493" s="17"/>
      <c r="Q493" s="17">
        <v>0.21923447318383099</v>
      </c>
      <c r="R493" s="17">
        <v>0.43393722672190599</v>
      </c>
      <c r="S493" s="17">
        <v>0.25436229428719798</v>
      </c>
    </row>
    <row r="494" spans="2:19" x14ac:dyDescent="0.3">
      <c r="B494" t="s">
        <v>193</v>
      </c>
      <c r="C494" s="17">
        <v>0.21756727913915599</v>
      </c>
      <c r="D494" s="17">
        <v>0.209598618475801</v>
      </c>
      <c r="E494" s="17">
        <v>0.22367340167066199</v>
      </c>
      <c r="F494" s="17"/>
      <c r="G494" s="17">
        <v>0.216666984539677</v>
      </c>
      <c r="H494" s="17">
        <v>0.214582324629191</v>
      </c>
      <c r="I494" s="17">
        <v>0.24489753601313499</v>
      </c>
      <c r="J494" s="17">
        <v>0.19953588807043501</v>
      </c>
      <c r="K494" s="17"/>
      <c r="L494" s="17">
        <v>0.14449634029539701</v>
      </c>
      <c r="M494" s="17">
        <v>0.22180021427244601</v>
      </c>
      <c r="N494" s="17">
        <v>0.224181059764887</v>
      </c>
      <c r="O494" s="17">
        <v>0.27889511444811199</v>
      </c>
      <c r="P494" s="17"/>
      <c r="Q494" s="17">
        <v>0.21217330938065901</v>
      </c>
      <c r="R494" s="17">
        <v>0.20184321322170201</v>
      </c>
      <c r="S494" s="17">
        <v>0.231374599675533</v>
      </c>
    </row>
    <row r="495" spans="2:19" x14ac:dyDescent="0.3">
      <c r="B495" t="s">
        <v>194</v>
      </c>
      <c r="C495" s="17">
        <v>9.3573604276902395E-2</v>
      </c>
      <c r="D495" s="17">
        <v>8.1391329452591393E-2</v>
      </c>
      <c r="E495" s="17">
        <v>0.103739082951605</v>
      </c>
      <c r="F495" s="17"/>
      <c r="G495" s="17">
        <v>0.128946398194517</v>
      </c>
      <c r="H495" s="17">
        <v>7.5411190828380506E-2</v>
      </c>
      <c r="I495" s="17">
        <v>9.1792175408847196E-2</v>
      </c>
      <c r="J495" s="17">
        <v>6.8040969865478695E-2</v>
      </c>
      <c r="K495" s="17"/>
      <c r="L495" s="17">
        <v>6.1589387022656802E-2</v>
      </c>
      <c r="M495" s="17">
        <v>8.3965078087181899E-2</v>
      </c>
      <c r="N495" s="17">
        <v>0.11165709383606</v>
      </c>
      <c r="O495" s="17">
        <v>0.116359574820305</v>
      </c>
      <c r="P495" s="17"/>
      <c r="Q495" s="17">
        <v>7.5718261335214601E-2</v>
      </c>
      <c r="R495" s="17">
        <v>0.22566583665925</v>
      </c>
      <c r="S495" s="17">
        <v>0.16959319219598001</v>
      </c>
    </row>
    <row r="496" spans="2:19" x14ac:dyDescent="0.3">
      <c r="B496" t="s">
        <v>195</v>
      </c>
      <c r="C496" s="17">
        <v>8.8146240560075806E-2</v>
      </c>
      <c r="D496" s="17">
        <v>8.2765998783034894E-2</v>
      </c>
      <c r="E496" s="17">
        <v>9.4275206559799096E-2</v>
      </c>
      <c r="F496" s="17"/>
      <c r="G496" s="17">
        <v>0.11032998316369801</v>
      </c>
      <c r="H496" s="17">
        <v>8.4767782984923004E-2</v>
      </c>
      <c r="I496" s="17">
        <v>9.1536912405149301E-2</v>
      </c>
      <c r="J496" s="17">
        <v>5.98811894760434E-2</v>
      </c>
      <c r="K496" s="17"/>
      <c r="L496" s="17">
        <v>6.1875572356666103E-2</v>
      </c>
      <c r="M496" s="17">
        <v>9.1330184375152001E-2</v>
      </c>
      <c r="N496" s="17">
        <v>8.7350794687105798E-2</v>
      </c>
      <c r="O496" s="17">
        <v>0.111835014616656</v>
      </c>
      <c r="P496" s="17"/>
      <c r="Q496" s="17">
        <v>7.8256550419122495E-2</v>
      </c>
      <c r="R496" s="17">
        <v>0.18130892107906299</v>
      </c>
      <c r="S496" s="17">
        <v>0.11104038285455201</v>
      </c>
    </row>
    <row r="497" spans="2:19" x14ac:dyDescent="0.3">
      <c r="B497" t="s">
        <v>196</v>
      </c>
      <c r="C497" s="17">
        <v>8.7856919706528702E-2</v>
      </c>
      <c r="D497" s="17">
        <v>8.8215998705336501E-2</v>
      </c>
      <c r="E497" s="17">
        <v>8.8248624781028198E-2</v>
      </c>
      <c r="F497" s="17"/>
      <c r="G497" s="17">
        <v>9.7558141148586006E-2</v>
      </c>
      <c r="H497" s="17">
        <v>8.7438046795993998E-2</v>
      </c>
      <c r="I497" s="17">
        <v>7.8843941165164397E-2</v>
      </c>
      <c r="J497" s="17">
        <v>8.5530176641327907E-2</v>
      </c>
      <c r="K497" s="17"/>
      <c r="L497" s="17">
        <v>3.9179657808233397E-2</v>
      </c>
      <c r="M497" s="17">
        <v>6.0799095069939003E-2</v>
      </c>
      <c r="N497" s="17">
        <v>0.10643469816079799</v>
      </c>
      <c r="O497" s="17">
        <v>0.145672923435961</v>
      </c>
      <c r="P497" s="17"/>
      <c r="Q497" s="17">
        <v>7.8740743017714596E-2</v>
      </c>
      <c r="R497" s="17">
        <v>0.12926932248390399</v>
      </c>
      <c r="S497" s="17">
        <v>0.14013535701148799</v>
      </c>
    </row>
    <row r="498" spans="2:19" x14ac:dyDescent="0.3">
      <c r="B498" t="s">
        <v>78</v>
      </c>
      <c r="C498" s="17">
        <v>7.9322708673617098E-2</v>
      </c>
      <c r="D498" s="17">
        <v>7.32280332078942E-2</v>
      </c>
      <c r="E498" s="17">
        <v>8.4920092399571004E-2</v>
      </c>
      <c r="F498" s="17"/>
      <c r="G498" s="17">
        <v>5.7615682720534099E-2</v>
      </c>
      <c r="H498" s="17">
        <v>8.9198216856898396E-2</v>
      </c>
      <c r="I498" s="17">
        <v>7.7100676275982202E-2</v>
      </c>
      <c r="J498" s="17">
        <v>9.9988356873989506E-2</v>
      </c>
      <c r="K498" s="17"/>
      <c r="L498" s="17">
        <v>0.10942197556668901</v>
      </c>
      <c r="M498" s="17">
        <v>7.7399337018535103E-2</v>
      </c>
      <c r="N498" s="17">
        <v>6.4584574823673094E-2</v>
      </c>
      <c r="O498" s="17">
        <v>6.7269995844225897E-2</v>
      </c>
      <c r="P498" s="17"/>
      <c r="Q498" s="17">
        <v>8.0486976655527995E-2</v>
      </c>
      <c r="R498" s="17">
        <v>5.0573208209177302E-2</v>
      </c>
      <c r="S498" s="17">
        <v>6.6160815691616998E-2</v>
      </c>
    </row>
    <row r="499" spans="2:19" x14ac:dyDescent="0.3">
      <c r="B499" t="s">
        <v>197</v>
      </c>
      <c r="C499" s="17">
        <v>6.6903078795785803E-2</v>
      </c>
      <c r="D499" s="17">
        <v>6.8826015380816702E-2</v>
      </c>
      <c r="E499" s="17">
        <v>6.5553166890946493E-2</v>
      </c>
      <c r="F499" s="17"/>
      <c r="G499" s="17">
        <v>8.5291732772845297E-2</v>
      </c>
      <c r="H499" s="17">
        <v>7.3207395069880596E-2</v>
      </c>
      <c r="I499" s="17">
        <v>5.6748327785823102E-2</v>
      </c>
      <c r="J499" s="17">
        <v>4.6295666205812699E-2</v>
      </c>
      <c r="K499" s="17"/>
      <c r="L499" s="17">
        <v>4.3571653297909199E-2</v>
      </c>
      <c r="M499" s="17">
        <v>6.7313398074451303E-2</v>
      </c>
      <c r="N499" s="17">
        <v>8.1622944143440304E-2</v>
      </c>
      <c r="O499" s="17">
        <v>7.3844198464933702E-2</v>
      </c>
      <c r="P499" s="17"/>
      <c r="Q499" s="17">
        <v>6.4161110725547504E-2</v>
      </c>
      <c r="R499" s="17">
        <v>0.103589707990649</v>
      </c>
      <c r="S499" s="17">
        <v>8.7710875507308605E-2</v>
      </c>
    </row>
    <row r="500" spans="2:19" x14ac:dyDescent="0.3">
      <c r="B500" t="s">
        <v>198</v>
      </c>
      <c r="C500" s="17">
        <v>6.4046340798095902E-2</v>
      </c>
      <c r="D500" s="17">
        <v>6.2903649928280306E-2</v>
      </c>
      <c r="E500" s="17">
        <v>6.5735232842884198E-2</v>
      </c>
      <c r="F500" s="17"/>
      <c r="G500" s="17">
        <v>7.4378687093434606E-2</v>
      </c>
      <c r="H500" s="17">
        <v>5.7218682421206001E-2</v>
      </c>
      <c r="I500" s="17">
        <v>6.4427172735453703E-2</v>
      </c>
      <c r="J500" s="17">
        <v>5.7441909883585399E-2</v>
      </c>
      <c r="K500" s="17"/>
      <c r="L500" s="17">
        <v>3.8208511142255298E-2</v>
      </c>
      <c r="M500" s="17">
        <v>4.7908392204027699E-2</v>
      </c>
      <c r="N500" s="17">
        <v>7.5319980526869806E-2</v>
      </c>
      <c r="O500" s="17">
        <v>9.5125225007306496E-2</v>
      </c>
      <c r="P500" s="17"/>
      <c r="Q500" s="17">
        <v>5.3160222322266602E-2</v>
      </c>
      <c r="R500" s="17">
        <v>0.13990540426721201</v>
      </c>
      <c r="S500" s="17">
        <v>8.3013424950762596E-2</v>
      </c>
    </row>
    <row r="501" spans="2:19" x14ac:dyDescent="0.3">
      <c r="B501" t="s">
        <v>199</v>
      </c>
      <c r="C501" s="17">
        <v>6.1215474395773101E-2</v>
      </c>
      <c r="D501" s="17">
        <v>5.5562346555575098E-2</v>
      </c>
      <c r="E501" s="17">
        <v>6.6753349023394901E-2</v>
      </c>
      <c r="F501" s="17"/>
      <c r="G501" s="17">
        <v>9.8990945980409403E-2</v>
      </c>
      <c r="H501" s="17">
        <v>4.8095633024447297E-2</v>
      </c>
      <c r="I501" s="17">
        <v>3.5978001151470297E-2</v>
      </c>
      <c r="J501" s="17">
        <v>4.8778977824978399E-2</v>
      </c>
      <c r="K501" s="17"/>
      <c r="L501" s="17">
        <v>3.06177878838126E-2</v>
      </c>
      <c r="M501" s="17">
        <v>4.5454909021312502E-2</v>
      </c>
      <c r="N501" s="17">
        <v>5.3487299543223503E-2</v>
      </c>
      <c r="O501" s="17">
        <v>0.11723135188881301</v>
      </c>
      <c r="P501" s="17"/>
      <c r="Q501" s="17">
        <v>5.3128618773876701E-2</v>
      </c>
      <c r="R501" s="17">
        <v>0.137353764169444</v>
      </c>
      <c r="S501" s="17">
        <v>7.0803223951259403E-2</v>
      </c>
    </row>
    <row r="502" spans="2:19" x14ac:dyDescent="0.3">
      <c r="B502" t="s">
        <v>200</v>
      </c>
      <c r="C502" s="17">
        <v>5.8703309936203103E-2</v>
      </c>
      <c r="D502" s="17">
        <v>5.1042382140642897E-2</v>
      </c>
      <c r="E502" s="17">
        <v>6.6247978967557603E-2</v>
      </c>
      <c r="F502" s="17"/>
      <c r="G502" s="17">
        <v>0.102345284055785</v>
      </c>
      <c r="H502" s="17">
        <v>4.43263411188922E-2</v>
      </c>
      <c r="I502" s="17">
        <v>4.42281522453572E-2</v>
      </c>
      <c r="J502" s="17">
        <v>3.2306914214973399E-2</v>
      </c>
      <c r="K502" s="17"/>
      <c r="L502" s="17">
        <v>2.4627624695327401E-2</v>
      </c>
      <c r="M502" s="17">
        <v>4.9368171682038102E-2</v>
      </c>
      <c r="N502" s="17">
        <v>5.4437249384431403E-2</v>
      </c>
      <c r="O502" s="17">
        <v>0.107497075553272</v>
      </c>
      <c r="P502" s="17"/>
      <c r="Q502" s="17">
        <v>4.3772852518576599E-2</v>
      </c>
      <c r="R502" s="17">
        <v>0.21536040068776599</v>
      </c>
      <c r="S502" s="17">
        <v>9.2331778194880698E-2</v>
      </c>
    </row>
    <row r="503" spans="2:19" x14ac:dyDescent="0.3">
      <c r="B503" t="s">
        <v>201</v>
      </c>
      <c r="C503" s="17">
        <v>5.3451109407882197E-2</v>
      </c>
      <c r="D503" s="17">
        <v>4.9425716676623599E-2</v>
      </c>
      <c r="E503" s="17">
        <v>5.73182478113183E-2</v>
      </c>
      <c r="F503" s="17"/>
      <c r="G503" s="17">
        <v>8.4858605098100504E-2</v>
      </c>
      <c r="H503" s="17">
        <v>3.49527000738293E-2</v>
      </c>
      <c r="I503" s="17">
        <v>5.5637448472226798E-2</v>
      </c>
      <c r="J503" s="17">
        <v>3.2372981740286098E-2</v>
      </c>
      <c r="K503" s="17"/>
      <c r="L503" s="17">
        <v>2.0067640641641699E-2</v>
      </c>
      <c r="M503" s="17">
        <v>4.70219136038088E-2</v>
      </c>
      <c r="N503" s="17">
        <v>6.3221648784297604E-2</v>
      </c>
      <c r="O503" s="17">
        <v>8.3203390020744894E-2</v>
      </c>
      <c r="P503" s="17"/>
      <c r="Q503" s="17">
        <v>4.64862068807761E-2</v>
      </c>
      <c r="R503" s="17">
        <v>0.11010410563483899</v>
      </c>
      <c r="S503" s="17">
        <v>7.5703891771269696E-2</v>
      </c>
    </row>
    <row r="504" spans="2:19" x14ac:dyDescent="0.3">
      <c r="B504" t="s">
        <v>202</v>
      </c>
      <c r="C504" s="17">
        <v>5.0484021092422803E-2</v>
      </c>
      <c r="D504" s="17">
        <v>6.1469414141767903E-2</v>
      </c>
      <c r="E504" s="17">
        <v>3.8623913901286701E-2</v>
      </c>
      <c r="F504" s="17"/>
      <c r="G504" s="17">
        <v>7.7512749070905496E-2</v>
      </c>
      <c r="H504" s="17">
        <v>4.4088813583372903E-2</v>
      </c>
      <c r="I504" s="17">
        <v>3.6035287744916003E-2</v>
      </c>
      <c r="J504" s="17">
        <v>3.49816145857769E-2</v>
      </c>
      <c r="K504" s="17"/>
      <c r="L504" s="17">
        <v>2.2648662827872101E-2</v>
      </c>
      <c r="M504" s="17">
        <v>4.53226319294288E-2</v>
      </c>
      <c r="N504" s="17">
        <v>4.8955379184372101E-2</v>
      </c>
      <c r="O504" s="17">
        <v>8.5557761618046693E-2</v>
      </c>
      <c r="P504" s="17"/>
      <c r="Q504" s="17">
        <v>4.1692158977048199E-2</v>
      </c>
      <c r="R504" s="17">
        <v>0.14439340206412199</v>
      </c>
      <c r="S504" s="17">
        <v>6.1960396507977598E-2</v>
      </c>
    </row>
    <row r="505" spans="2:19" x14ac:dyDescent="0.3">
      <c r="B505" t="s">
        <v>203</v>
      </c>
      <c r="C505" s="17">
        <v>4.8850299260307498E-2</v>
      </c>
      <c r="D505" s="17">
        <v>5.91597543982261E-2</v>
      </c>
      <c r="E505" s="17">
        <v>3.8966277797438303E-2</v>
      </c>
      <c r="F505" s="17"/>
      <c r="G505" s="17">
        <v>6.0689926084842999E-2</v>
      </c>
      <c r="H505" s="17">
        <v>4.95122319844526E-2</v>
      </c>
      <c r="I505" s="17">
        <v>4.0237322337608801E-2</v>
      </c>
      <c r="J505" s="17">
        <v>4.1421928069547802E-2</v>
      </c>
      <c r="K505" s="17"/>
      <c r="L505" s="17">
        <v>3.9723135392845499E-2</v>
      </c>
      <c r="M505" s="17">
        <v>4.59684699786485E-2</v>
      </c>
      <c r="N505" s="17">
        <v>6.6180948370533496E-2</v>
      </c>
      <c r="O505" s="17">
        <v>4.2319465353769403E-2</v>
      </c>
      <c r="P505" s="17"/>
      <c r="Q505" s="17">
        <v>4.3401060055294899E-2</v>
      </c>
      <c r="R505" s="17">
        <v>7.3405985652631595E-2</v>
      </c>
      <c r="S505" s="17">
        <v>5.6822728238373699E-2</v>
      </c>
    </row>
    <row r="506" spans="2:19" x14ac:dyDescent="0.3">
      <c r="B506" t="s">
        <v>204</v>
      </c>
      <c r="C506" s="17">
        <v>4.5842320392699899E-2</v>
      </c>
      <c r="D506" s="17">
        <v>5.2219848669794101E-2</v>
      </c>
      <c r="E506" s="17">
        <v>3.9861426377792698E-2</v>
      </c>
      <c r="F506" s="17"/>
      <c r="G506" s="17">
        <v>5.3837161574764501E-2</v>
      </c>
      <c r="H506" s="17">
        <v>4.50991135747126E-2</v>
      </c>
      <c r="I506" s="17">
        <v>4.4951778192928997E-2</v>
      </c>
      <c r="J506" s="17">
        <v>3.7915149536554803E-2</v>
      </c>
      <c r="K506" s="17"/>
      <c r="L506" s="17">
        <v>2.7984461818437299E-2</v>
      </c>
      <c r="M506" s="17">
        <v>3.7415571294423598E-2</v>
      </c>
      <c r="N506" s="17">
        <v>5.6786174597131901E-2</v>
      </c>
      <c r="O506" s="17">
        <v>6.0958374057459901E-2</v>
      </c>
      <c r="P506" s="17"/>
      <c r="Q506" s="17">
        <v>4.2532247503013203E-2</v>
      </c>
      <c r="R506" s="17">
        <v>9.0306621399206893E-2</v>
      </c>
      <c r="S506" s="17">
        <v>4.7282794280595702E-2</v>
      </c>
    </row>
    <row r="507" spans="2:19" x14ac:dyDescent="0.3">
      <c r="B507" t="s">
        <v>205</v>
      </c>
      <c r="C507" s="17">
        <v>3.0885925105632799E-2</v>
      </c>
      <c r="D507" s="17">
        <v>2.4970540394680499E-2</v>
      </c>
      <c r="E507" s="17">
        <v>3.55686014932814E-2</v>
      </c>
      <c r="F507" s="17"/>
      <c r="G507" s="17">
        <v>4.7986647570259798E-2</v>
      </c>
      <c r="H507" s="17">
        <v>2.2698037840237401E-2</v>
      </c>
      <c r="I507" s="17">
        <v>1.8480530681915699E-2</v>
      </c>
      <c r="J507" s="17">
        <v>2.97208951178215E-2</v>
      </c>
      <c r="K507" s="17"/>
      <c r="L507" s="17">
        <v>1.2134707208636301E-2</v>
      </c>
      <c r="M507" s="17">
        <v>2.2447018030182501E-2</v>
      </c>
      <c r="N507" s="17">
        <v>3.3551863685227001E-2</v>
      </c>
      <c r="O507" s="17">
        <v>5.5876229605275801E-2</v>
      </c>
      <c r="P507" s="17"/>
      <c r="Q507" s="17">
        <v>2.66940338854493E-2</v>
      </c>
      <c r="R507" s="17">
        <v>6.4750463419113599E-2</v>
      </c>
      <c r="S507" s="17">
        <v>3.3783504428128497E-2</v>
      </c>
    </row>
    <row r="508" spans="2:19" x14ac:dyDescent="0.3">
      <c r="B508" t="s">
        <v>206</v>
      </c>
      <c r="C508" s="17">
        <v>2.8667660247768501E-2</v>
      </c>
      <c r="D508" s="17">
        <v>2.85562967916086E-2</v>
      </c>
      <c r="E508" s="17">
        <v>2.9023823667175999E-2</v>
      </c>
      <c r="F508" s="17"/>
      <c r="G508" s="17">
        <v>5.5797439859815202E-2</v>
      </c>
      <c r="H508" s="17">
        <v>1.4648543836113999E-2</v>
      </c>
      <c r="I508" s="17">
        <v>1.5797567538640499E-2</v>
      </c>
      <c r="J508" s="17">
        <v>2.13891796889931E-2</v>
      </c>
      <c r="K508" s="17"/>
      <c r="L508" s="17">
        <v>1.08734952140777E-2</v>
      </c>
      <c r="M508" s="17">
        <v>1.7698331447613899E-2</v>
      </c>
      <c r="N508" s="17">
        <v>3.9720992300626201E-2</v>
      </c>
      <c r="O508" s="17">
        <v>4.63513725931586E-2</v>
      </c>
      <c r="P508" s="17"/>
      <c r="Q508" s="17">
        <v>2.0787583746312299E-2</v>
      </c>
      <c r="R508" s="17">
        <v>0.12178038643019699</v>
      </c>
      <c r="S508" s="17">
        <v>4.9152558064021197E-2</v>
      </c>
    </row>
    <row r="509" spans="2:19" x14ac:dyDescent="0.3">
      <c r="B509" t="s">
        <v>207</v>
      </c>
      <c r="C509" s="17">
        <v>2.4415966189863299E-2</v>
      </c>
      <c r="D509" s="17">
        <v>2.72228567725528E-2</v>
      </c>
      <c r="E509" s="17">
        <v>2.1819860329032999E-2</v>
      </c>
      <c r="F509" s="17"/>
      <c r="G509" s="17">
        <v>3.5982427900543297E-2</v>
      </c>
      <c r="H509" s="17">
        <v>2.1710868952018899E-2</v>
      </c>
      <c r="I509" s="17">
        <v>1.7231889576279701E-2</v>
      </c>
      <c r="J509" s="17">
        <v>1.93908785466953E-2</v>
      </c>
      <c r="K509" s="17"/>
      <c r="L509" s="17">
        <v>2.2048592708152698E-2</v>
      </c>
      <c r="M509" s="17">
        <v>2.6295041321288098E-2</v>
      </c>
      <c r="N509" s="17">
        <v>3.0377172985637999E-2</v>
      </c>
      <c r="O509" s="17">
        <v>1.82930326106031E-2</v>
      </c>
      <c r="P509" s="17"/>
      <c r="Q509" s="17">
        <v>1.9679268388715601E-2</v>
      </c>
      <c r="R509" s="17">
        <v>6.9312786635986195E-2</v>
      </c>
      <c r="S509" s="17">
        <v>3.1620180267458803E-2</v>
      </c>
    </row>
    <row r="510" spans="2:19" x14ac:dyDescent="0.3">
      <c r="B510" t="s">
        <v>208</v>
      </c>
      <c r="C510" s="17">
        <v>2.1996513281006901E-2</v>
      </c>
      <c r="D510" s="17">
        <v>2.2729776987312902E-2</v>
      </c>
      <c r="E510" s="17">
        <v>2.1451729419628199E-2</v>
      </c>
      <c r="F510" s="17"/>
      <c r="G510" s="17">
        <v>2.5152535926596099E-2</v>
      </c>
      <c r="H510" s="17">
        <v>2.3800754382478799E-2</v>
      </c>
      <c r="I510" s="17">
        <v>1.72519520232862E-2</v>
      </c>
      <c r="J510" s="17">
        <v>1.87518467258878E-2</v>
      </c>
      <c r="K510" s="17"/>
      <c r="L510" s="17">
        <v>1.33830698209669E-2</v>
      </c>
      <c r="M510" s="17">
        <v>2.320730937048E-2</v>
      </c>
      <c r="N510" s="17">
        <v>2.5489181174005102E-2</v>
      </c>
      <c r="O510" s="17">
        <v>2.55166842282799E-2</v>
      </c>
      <c r="P510" s="17"/>
      <c r="Q510" s="17">
        <v>1.7715603633956301E-2</v>
      </c>
      <c r="R510" s="17">
        <v>7.2855118801774199E-2</v>
      </c>
      <c r="S510" s="17">
        <v>3.1986789158646702E-2</v>
      </c>
    </row>
    <row r="511" spans="2:19" x14ac:dyDescent="0.3">
      <c r="B511" t="s">
        <v>209</v>
      </c>
      <c r="C511" s="17">
        <v>1.7868167030868298E-2</v>
      </c>
      <c r="D511" s="17">
        <v>1.6405402170127301E-2</v>
      </c>
      <c r="E511" s="17">
        <v>1.86285417848665E-2</v>
      </c>
      <c r="F511" s="17"/>
      <c r="G511" s="17">
        <v>2.2086399000696401E-2</v>
      </c>
      <c r="H511" s="17">
        <v>1.23111456564064E-2</v>
      </c>
      <c r="I511" s="17">
        <v>1.60154308627364E-2</v>
      </c>
      <c r="J511" s="17">
        <v>1.7105685715439099E-2</v>
      </c>
      <c r="K511" s="17"/>
      <c r="L511" s="17">
        <v>1.2858246937124399E-2</v>
      </c>
      <c r="M511" s="17">
        <v>1.5150037790907201E-2</v>
      </c>
      <c r="N511" s="17">
        <v>1.88674035457423E-2</v>
      </c>
      <c r="O511" s="17">
        <v>2.4735401532038199E-2</v>
      </c>
      <c r="P511" s="17"/>
      <c r="Q511" s="17">
        <v>1.6373425065963801E-2</v>
      </c>
      <c r="R511" s="17">
        <v>3.0702834384314301E-2</v>
      </c>
      <c r="S511" s="17">
        <v>2.2019983800187898E-2</v>
      </c>
    </row>
    <row r="512" spans="2:19" x14ac:dyDescent="0.3">
      <c r="B512" t="s">
        <v>210</v>
      </c>
      <c r="C512" s="17">
        <v>8.1109956310438207E-3</v>
      </c>
      <c r="D512" s="17">
        <v>1.0883676326539599E-2</v>
      </c>
      <c r="E512" s="17">
        <v>5.4097906223355497E-3</v>
      </c>
      <c r="F512" s="17"/>
      <c r="G512" s="17">
        <v>1.2786041248171299E-2</v>
      </c>
      <c r="H512" s="17">
        <v>4.6960354533768E-3</v>
      </c>
      <c r="I512" s="17">
        <v>9.4018670347992307E-3</v>
      </c>
      <c r="J512" s="17">
        <v>4.8427945906120099E-3</v>
      </c>
      <c r="K512" s="17"/>
      <c r="L512" s="17">
        <v>8.5220495830342496E-3</v>
      </c>
      <c r="M512" s="17">
        <v>1.0578224478427401E-2</v>
      </c>
      <c r="N512" s="17">
        <v>1.04679166413591E-2</v>
      </c>
      <c r="O512" s="17">
        <v>2.4781538524458798E-3</v>
      </c>
      <c r="P512" s="17"/>
      <c r="Q512" s="17">
        <v>7.5032145349666797E-3</v>
      </c>
      <c r="R512" s="17">
        <v>1.89612863913847E-2</v>
      </c>
      <c r="S512" s="17">
        <v>1.3108279615605499E-2</v>
      </c>
    </row>
    <row r="513" spans="2:19" x14ac:dyDescent="0.3">
      <c r="B513" t="s">
        <v>48</v>
      </c>
      <c r="C513" s="17">
        <v>0.29966449018800001</v>
      </c>
      <c r="D513" s="17">
        <v>0.29812335508476401</v>
      </c>
      <c r="E513" s="17">
        <v>0.30300551821856497</v>
      </c>
      <c r="F513" s="17"/>
      <c r="G513" s="17">
        <v>0.22858643369168199</v>
      </c>
      <c r="H513" s="17">
        <v>0.329446736461457</v>
      </c>
      <c r="I513" s="17">
        <v>0.28848963936112298</v>
      </c>
      <c r="J513" s="17">
        <v>0.37099142699187299</v>
      </c>
      <c r="K513" s="17"/>
      <c r="L513" s="17">
        <v>0.411707775300234</v>
      </c>
      <c r="M513" s="17">
        <v>0.28830347335936202</v>
      </c>
      <c r="N513" s="17">
        <v>0.31273237992585501</v>
      </c>
      <c r="O513" s="17">
        <v>0.18575194911058701</v>
      </c>
      <c r="P513" s="17"/>
      <c r="Q513" s="17">
        <v>0.32030472903305202</v>
      </c>
      <c r="R513" s="17">
        <v>0.13035077148253099</v>
      </c>
      <c r="S513" s="17">
        <v>0.218360279140668</v>
      </c>
    </row>
    <row r="514" spans="2:19" x14ac:dyDescent="0.3">
      <c r="C514" s="17"/>
      <c r="D514" s="17"/>
      <c r="E514" s="17"/>
      <c r="F514" s="17"/>
      <c r="G514" s="17"/>
      <c r="H514" s="17"/>
      <c r="I514" s="17"/>
      <c r="J514" s="17"/>
      <c r="K514" s="17"/>
      <c r="L514" s="17"/>
      <c r="M514" s="17"/>
      <c r="N514" s="17"/>
      <c r="O514" s="17"/>
      <c r="P514" s="17"/>
      <c r="Q514" s="17"/>
      <c r="R514" s="17"/>
      <c r="S514" s="17"/>
    </row>
    <row r="515" spans="2:19" x14ac:dyDescent="0.3">
      <c r="B515" s="6" t="s">
        <v>227</v>
      </c>
      <c r="C515" s="17"/>
      <c r="D515" s="17"/>
      <c r="E515" s="17"/>
      <c r="F515" s="17"/>
      <c r="G515" s="17"/>
      <c r="H515" s="17"/>
      <c r="I515" s="17"/>
      <c r="J515" s="17"/>
      <c r="K515" s="17"/>
      <c r="L515" s="17"/>
      <c r="M515" s="17"/>
      <c r="N515" s="17"/>
      <c r="O515" s="17"/>
      <c r="P515" s="17"/>
      <c r="Q515" s="17"/>
      <c r="R515" s="17"/>
      <c r="S515" s="17"/>
    </row>
    <row r="516" spans="2:19" x14ac:dyDescent="0.3">
      <c r="B516" s="24" t="s">
        <v>50</v>
      </c>
      <c r="C516" s="17"/>
      <c r="D516" s="17"/>
      <c r="E516" s="17"/>
      <c r="F516" s="17"/>
      <c r="G516" s="17"/>
      <c r="H516" s="17"/>
      <c r="I516" s="17"/>
      <c r="J516" s="17"/>
      <c r="K516" s="17"/>
      <c r="L516" s="17"/>
      <c r="M516" s="17"/>
      <c r="N516" s="17"/>
      <c r="O516" s="17"/>
      <c r="P516" s="17"/>
      <c r="Q516" s="17"/>
      <c r="R516" s="17"/>
      <c r="S516" s="17"/>
    </row>
    <row r="517" spans="2:19" x14ac:dyDescent="0.3">
      <c r="B517" t="s">
        <v>222</v>
      </c>
      <c r="C517" s="17">
        <v>0.223539956853161</v>
      </c>
      <c r="D517" s="17">
        <v>0.23094741222826201</v>
      </c>
      <c r="E517" s="17">
        <v>0.21643531000788099</v>
      </c>
      <c r="F517" s="17"/>
      <c r="G517" s="17">
        <v>0.25992236133811503</v>
      </c>
      <c r="H517" s="17">
        <v>0.196054309168647</v>
      </c>
      <c r="I517" s="17">
        <v>0.22818251441034201</v>
      </c>
      <c r="J517" s="17">
        <v>0.20285990588628799</v>
      </c>
      <c r="K517" s="17"/>
      <c r="L517" s="17">
        <v>0.26657295366953498</v>
      </c>
      <c r="M517" s="17">
        <v>0.22009373116918701</v>
      </c>
      <c r="N517" s="17">
        <v>0.23804942381681199</v>
      </c>
      <c r="O517" s="17">
        <v>0.16851567165457701</v>
      </c>
      <c r="P517" s="17"/>
      <c r="Q517" s="17">
        <v>0.21754133687851099</v>
      </c>
      <c r="R517" s="17">
        <v>0.29531908330852102</v>
      </c>
      <c r="S517" s="17">
        <v>0.29122385983739502</v>
      </c>
    </row>
    <row r="518" spans="2:19" x14ac:dyDescent="0.3">
      <c r="B518" t="s">
        <v>223</v>
      </c>
      <c r="C518" s="17">
        <v>0.37619838425329999</v>
      </c>
      <c r="D518" s="17">
        <v>0.38466530351144401</v>
      </c>
      <c r="E518" s="17">
        <v>0.36610037167078402</v>
      </c>
      <c r="F518" s="17"/>
      <c r="G518" s="17">
        <v>0.41960745520588599</v>
      </c>
      <c r="H518" s="17">
        <v>0.38303216505880899</v>
      </c>
      <c r="I518" s="17">
        <v>0.37355220273800599</v>
      </c>
      <c r="J518" s="17">
        <v>0.31612727622332898</v>
      </c>
      <c r="K518" s="17"/>
      <c r="L518" s="17">
        <v>0.36381826460091699</v>
      </c>
      <c r="M518" s="17">
        <v>0.38900516539971602</v>
      </c>
      <c r="N518" s="17">
        <v>0.38067821723329798</v>
      </c>
      <c r="O518" s="17">
        <v>0.36987404566083798</v>
      </c>
      <c r="P518" s="17"/>
      <c r="Q518" s="17">
        <v>0.37404286757613597</v>
      </c>
      <c r="R518" s="17">
        <v>0.37260003346253001</v>
      </c>
      <c r="S518" s="17">
        <v>0.43083757653367899</v>
      </c>
    </row>
    <row r="519" spans="2:19" x14ac:dyDescent="0.3">
      <c r="B519" t="s">
        <v>224</v>
      </c>
      <c r="C519" s="17">
        <v>0.28612333715577298</v>
      </c>
      <c r="D519" s="17">
        <v>0.272000951738393</v>
      </c>
      <c r="E519" s="17">
        <v>0.30060038628580199</v>
      </c>
      <c r="F519" s="17"/>
      <c r="G519" s="17">
        <v>0.239496373725606</v>
      </c>
      <c r="H519" s="17">
        <v>0.30932486596108599</v>
      </c>
      <c r="I519" s="17">
        <v>0.28960871171833402</v>
      </c>
      <c r="J519" s="17">
        <v>0.315422076615748</v>
      </c>
      <c r="K519" s="17"/>
      <c r="L519" s="17">
        <v>0.27354811632137199</v>
      </c>
      <c r="M519" s="17">
        <v>0.28854992137665703</v>
      </c>
      <c r="N519" s="17">
        <v>0.28337919575770598</v>
      </c>
      <c r="O519" s="17">
        <v>0.29904688071975</v>
      </c>
      <c r="P519" s="17"/>
      <c r="Q519" s="17">
        <v>0.29672632260567999</v>
      </c>
      <c r="R519" s="17">
        <v>0.23094303250144399</v>
      </c>
      <c r="S519" s="17">
        <v>0.22246763592065399</v>
      </c>
    </row>
    <row r="520" spans="2:19" x14ac:dyDescent="0.3">
      <c r="B520" t="s">
        <v>225</v>
      </c>
      <c r="C520" s="17">
        <v>6.4157580097018801E-2</v>
      </c>
      <c r="D520" s="17">
        <v>7.0210827454870298E-2</v>
      </c>
      <c r="E520" s="17">
        <v>5.8657165502496798E-2</v>
      </c>
      <c r="F520" s="17"/>
      <c r="G520" s="17">
        <v>4.0928360618706999E-2</v>
      </c>
      <c r="H520" s="17">
        <v>6.8988544492947598E-2</v>
      </c>
      <c r="I520" s="17">
        <v>7.3811297615166097E-2</v>
      </c>
      <c r="J520" s="17">
        <v>8.1390398463753205E-2</v>
      </c>
      <c r="K520" s="17"/>
      <c r="L520" s="17">
        <v>4.4544824130948103E-2</v>
      </c>
      <c r="M520" s="17">
        <v>7.3973866842303296E-2</v>
      </c>
      <c r="N520" s="17">
        <v>6.0041163879045997E-2</v>
      </c>
      <c r="O520" s="17">
        <v>7.7612881088901395E-2</v>
      </c>
      <c r="P520" s="17"/>
      <c r="Q520" s="17">
        <v>6.5553417838132899E-2</v>
      </c>
      <c r="R520" s="17">
        <v>4.9370042065620602E-2</v>
      </c>
      <c r="S520" s="17">
        <v>2.75381468945144E-2</v>
      </c>
    </row>
    <row r="521" spans="2:19" x14ac:dyDescent="0.3">
      <c r="B521" t="s">
        <v>78</v>
      </c>
      <c r="C521" s="17">
        <v>4.99807416407465E-2</v>
      </c>
      <c r="D521" s="17">
        <v>4.21755050670308E-2</v>
      </c>
      <c r="E521" s="17">
        <v>5.8206766533035803E-2</v>
      </c>
      <c r="F521" s="17"/>
      <c r="G521" s="17">
        <v>4.0045449111685699E-2</v>
      </c>
      <c r="H521" s="17">
        <v>4.26001153185099E-2</v>
      </c>
      <c r="I521" s="17">
        <v>3.4845273518152899E-2</v>
      </c>
      <c r="J521" s="17">
        <v>8.4200342810882706E-2</v>
      </c>
      <c r="K521" s="17"/>
      <c r="L521" s="17">
        <v>5.1515841277228601E-2</v>
      </c>
      <c r="M521" s="17">
        <v>2.8377315212136201E-2</v>
      </c>
      <c r="N521" s="17">
        <v>3.78519993131382E-2</v>
      </c>
      <c r="O521" s="17">
        <v>8.4950520875932495E-2</v>
      </c>
      <c r="P521" s="17"/>
      <c r="Q521" s="17">
        <v>4.6136055101539702E-2</v>
      </c>
      <c r="R521" s="17">
        <v>5.1767808661883803E-2</v>
      </c>
      <c r="S521" s="17">
        <v>2.7932780813757201E-2</v>
      </c>
    </row>
    <row r="522" spans="2:19" x14ac:dyDescent="0.3">
      <c r="C522" s="17"/>
      <c r="D522" s="17"/>
      <c r="E522" s="17"/>
      <c r="F522" s="17"/>
      <c r="G522" s="17"/>
      <c r="H522" s="17"/>
      <c r="I522" s="17"/>
      <c r="J522" s="17"/>
      <c r="K522" s="17"/>
      <c r="L522" s="17"/>
      <c r="M522" s="17"/>
      <c r="N522" s="17"/>
      <c r="O522" s="17"/>
      <c r="P522" s="17"/>
      <c r="Q522" s="17"/>
      <c r="R522" s="17"/>
      <c r="S522" s="17"/>
    </row>
    <row r="523" spans="2:19" x14ac:dyDescent="0.3">
      <c r="B523" s="6" t="s">
        <v>228</v>
      </c>
      <c r="C523" s="17"/>
      <c r="D523" s="17"/>
      <c r="E523" s="17"/>
      <c r="F523" s="17"/>
      <c r="G523" s="17"/>
      <c r="H523" s="17"/>
      <c r="I523" s="17"/>
      <c r="J523" s="17"/>
      <c r="K523" s="17"/>
      <c r="L523" s="17"/>
      <c r="M523" s="17"/>
      <c r="N523" s="17"/>
      <c r="O523" s="17"/>
      <c r="P523" s="17"/>
      <c r="Q523" s="17"/>
      <c r="R523" s="17"/>
      <c r="S523" s="17"/>
    </row>
    <row r="524" spans="2:19" x14ac:dyDescent="0.3">
      <c r="B524" s="24" t="s">
        <v>50</v>
      </c>
      <c r="C524" s="17"/>
      <c r="D524" s="17"/>
      <c r="E524" s="17"/>
      <c r="F524" s="17"/>
      <c r="G524" s="17"/>
      <c r="H524" s="17"/>
      <c r="I524" s="17"/>
      <c r="J524" s="17"/>
      <c r="K524" s="17"/>
      <c r="L524" s="17"/>
      <c r="M524" s="17"/>
      <c r="N524" s="17"/>
      <c r="O524" s="17"/>
      <c r="P524" s="17"/>
      <c r="Q524" s="17"/>
      <c r="R524" s="17"/>
      <c r="S524" s="17"/>
    </row>
    <row r="525" spans="2:19" x14ac:dyDescent="0.3">
      <c r="B525" t="s">
        <v>222</v>
      </c>
      <c r="C525" s="17">
        <v>0.70412248953545098</v>
      </c>
      <c r="D525" s="17">
        <v>0.73755039364521802</v>
      </c>
      <c r="E525" s="17">
        <v>0.67139312119003403</v>
      </c>
      <c r="F525" s="17"/>
      <c r="G525" s="17">
        <v>0.73589928721644704</v>
      </c>
      <c r="H525" s="17">
        <v>0.67095125327860905</v>
      </c>
      <c r="I525" s="17">
        <v>0.71930052377517195</v>
      </c>
      <c r="J525" s="17">
        <v>0.68666378616902601</v>
      </c>
      <c r="K525" s="17"/>
      <c r="L525" s="17">
        <v>0.784671483163776</v>
      </c>
      <c r="M525" s="17">
        <v>0.76801453634893802</v>
      </c>
      <c r="N525" s="17">
        <v>0.71724617172266003</v>
      </c>
      <c r="O525" s="17">
        <v>0.54025307326064897</v>
      </c>
      <c r="P525" s="17"/>
      <c r="Q525" s="17">
        <v>0.71550262864754899</v>
      </c>
      <c r="R525" s="17">
        <v>0.75270598767466201</v>
      </c>
      <c r="S525" s="17">
        <v>0.65497361969074397</v>
      </c>
    </row>
    <row r="526" spans="2:19" x14ac:dyDescent="0.3">
      <c r="B526" t="s">
        <v>223</v>
      </c>
      <c r="C526" s="17">
        <v>0.17242650400541601</v>
      </c>
      <c r="D526" s="17">
        <v>0.156848392458038</v>
      </c>
      <c r="E526" s="17">
        <v>0.187757491460286</v>
      </c>
      <c r="F526" s="17"/>
      <c r="G526" s="17">
        <v>0.173311112078467</v>
      </c>
      <c r="H526" s="17">
        <v>0.19267440263080099</v>
      </c>
      <c r="I526" s="17">
        <v>0.148210652930966</v>
      </c>
      <c r="J526" s="17">
        <v>0.17186830885162999</v>
      </c>
      <c r="K526" s="17"/>
      <c r="L526" s="17">
        <v>0.12690113133669301</v>
      </c>
      <c r="M526" s="17">
        <v>0.15172594067361</v>
      </c>
      <c r="N526" s="17">
        <v>0.162360710464312</v>
      </c>
      <c r="O526" s="17">
        <v>0.25124539349331598</v>
      </c>
      <c r="P526" s="17"/>
      <c r="Q526" s="17">
        <v>0.171250529324601</v>
      </c>
      <c r="R526" s="17">
        <v>0.110489129049435</v>
      </c>
      <c r="S526" s="17">
        <v>0.197544199821899</v>
      </c>
    </row>
    <row r="527" spans="2:19" x14ac:dyDescent="0.3">
      <c r="B527" t="s">
        <v>224</v>
      </c>
      <c r="C527" s="17">
        <v>8.6183647218693496E-2</v>
      </c>
      <c r="D527" s="17">
        <v>7.3858678719695703E-2</v>
      </c>
      <c r="E527" s="17">
        <v>9.9235091858693197E-2</v>
      </c>
      <c r="F527" s="17"/>
      <c r="G527" s="17">
        <v>5.9788817940680299E-2</v>
      </c>
      <c r="H527" s="17">
        <v>9.2748042910932998E-2</v>
      </c>
      <c r="I527" s="17">
        <v>0.10418643996759699</v>
      </c>
      <c r="J527" s="17">
        <v>9.6162244041052503E-2</v>
      </c>
      <c r="K527" s="17"/>
      <c r="L527" s="17">
        <v>6.3720523467164294E-2</v>
      </c>
      <c r="M527" s="17">
        <v>6.7094981975449997E-2</v>
      </c>
      <c r="N527" s="17">
        <v>9.0832620155933505E-2</v>
      </c>
      <c r="O527" s="17">
        <v>0.12425592581725201</v>
      </c>
      <c r="P527" s="17"/>
      <c r="Q527" s="17">
        <v>8.0977060247190605E-2</v>
      </c>
      <c r="R527" s="17">
        <v>7.5370413627457694E-2</v>
      </c>
      <c r="S527" s="17">
        <v>0.112014835586922</v>
      </c>
    </row>
    <row r="528" spans="2:19" x14ac:dyDescent="0.3">
      <c r="B528" t="s">
        <v>225</v>
      </c>
      <c r="C528" s="17">
        <v>2.01315855872049E-2</v>
      </c>
      <c r="D528" s="17">
        <v>1.9305462481581898E-2</v>
      </c>
      <c r="E528" s="17">
        <v>1.9637151606940101E-2</v>
      </c>
      <c r="F528" s="17"/>
      <c r="G528" s="17">
        <v>1.92985317466416E-2</v>
      </c>
      <c r="H528" s="17">
        <v>1.88896188347367E-2</v>
      </c>
      <c r="I528" s="17">
        <v>1.8994287913321702E-2</v>
      </c>
      <c r="J528" s="17">
        <v>2.4034151528215301E-2</v>
      </c>
      <c r="K528" s="17"/>
      <c r="L528" s="17">
        <v>1.21092198685842E-2</v>
      </c>
      <c r="M528" s="17">
        <v>7.4017907397843303E-3</v>
      </c>
      <c r="N528" s="17">
        <v>1.9338342121315501E-2</v>
      </c>
      <c r="O528" s="17">
        <v>4.2781338920338002E-2</v>
      </c>
      <c r="P528" s="17"/>
      <c r="Q528" s="17">
        <v>1.8349172737479401E-2</v>
      </c>
      <c r="R528" s="17">
        <v>2.4090633734419501E-2</v>
      </c>
      <c r="S528" s="17">
        <v>2.4314404784848601E-2</v>
      </c>
    </row>
    <row r="529" spans="2:19" x14ac:dyDescent="0.3">
      <c r="B529" t="s">
        <v>78</v>
      </c>
      <c r="C529" s="17">
        <v>1.7135773653235299E-2</v>
      </c>
      <c r="D529" s="17">
        <v>1.2437072695467E-2</v>
      </c>
      <c r="E529" s="17">
        <v>2.1977143884046899E-2</v>
      </c>
      <c r="F529" s="17"/>
      <c r="G529" s="17">
        <v>1.17022510177647E-2</v>
      </c>
      <c r="H529" s="17">
        <v>2.4736682344919901E-2</v>
      </c>
      <c r="I529" s="17">
        <v>9.3080954129429704E-3</v>
      </c>
      <c r="J529" s="17">
        <v>2.1271509410075998E-2</v>
      </c>
      <c r="K529" s="17"/>
      <c r="L529" s="17">
        <v>1.25976421637826E-2</v>
      </c>
      <c r="M529" s="17">
        <v>5.7627502622173603E-3</v>
      </c>
      <c r="N529" s="17">
        <v>1.0222155535778399E-2</v>
      </c>
      <c r="O529" s="17">
        <v>4.1464268508445201E-2</v>
      </c>
      <c r="P529" s="17"/>
      <c r="Q529" s="17">
        <v>1.39206090431803E-2</v>
      </c>
      <c r="R529" s="17">
        <v>3.7343835914025902E-2</v>
      </c>
      <c r="S529" s="17">
        <v>1.11529401155873E-2</v>
      </c>
    </row>
    <row r="530" spans="2:19" x14ac:dyDescent="0.3">
      <c r="C530" s="17"/>
      <c r="D530" s="17"/>
      <c r="E530" s="17"/>
      <c r="F530" s="17"/>
      <c r="G530" s="17"/>
      <c r="H530" s="17"/>
      <c r="I530" s="17"/>
      <c r="J530" s="17"/>
      <c r="K530" s="17"/>
      <c r="L530" s="17"/>
      <c r="M530" s="17"/>
      <c r="N530" s="17"/>
      <c r="O530" s="17"/>
      <c r="P530" s="17"/>
      <c r="Q530" s="17"/>
      <c r="R530" s="17"/>
      <c r="S530" s="17"/>
    </row>
    <row r="531" spans="2:19" x14ac:dyDescent="0.3">
      <c r="B531" s="6" t="s">
        <v>229</v>
      </c>
      <c r="C531" s="17"/>
      <c r="D531" s="17"/>
      <c r="E531" s="17"/>
      <c r="F531" s="17"/>
      <c r="G531" s="17"/>
      <c r="H531" s="17"/>
      <c r="I531" s="17"/>
      <c r="J531" s="17"/>
      <c r="K531" s="17"/>
      <c r="L531" s="17"/>
      <c r="M531" s="17"/>
      <c r="N531" s="17"/>
      <c r="O531" s="17"/>
      <c r="P531" s="17"/>
      <c r="Q531" s="17"/>
      <c r="R531" s="17"/>
      <c r="S531" s="17"/>
    </row>
    <row r="532" spans="2:19" x14ac:dyDescent="0.3">
      <c r="B532" s="24" t="s">
        <v>50</v>
      </c>
      <c r="C532" s="17"/>
      <c r="D532" s="17"/>
      <c r="E532" s="17"/>
      <c r="F532" s="17"/>
      <c r="G532" s="17"/>
      <c r="H532" s="17"/>
      <c r="I532" s="17"/>
      <c r="J532" s="17"/>
      <c r="K532" s="17"/>
      <c r="L532" s="17"/>
      <c r="M532" s="17"/>
      <c r="N532" s="17"/>
      <c r="O532" s="17"/>
      <c r="P532" s="17"/>
      <c r="Q532" s="17"/>
      <c r="R532" s="17"/>
      <c r="S532" s="17"/>
    </row>
    <row r="533" spans="2:19" x14ac:dyDescent="0.3">
      <c r="B533" t="s">
        <v>222</v>
      </c>
      <c r="C533" s="17">
        <v>0.28748581251864902</v>
      </c>
      <c r="D533" s="17">
        <v>0.28581463136250901</v>
      </c>
      <c r="E533" s="17">
        <v>0.29161146563089402</v>
      </c>
      <c r="F533" s="17"/>
      <c r="G533" s="17">
        <v>0.28536171255381299</v>
      </c>
      <c r="H533" s="17">
        <v>0.305770116303344</v>
      </c>
      <c r="I533" s="17">
        <v>0.29678569983863601</v>
      </c>
      <c r="J533" s="17">
        <v>0.264624229059998</v>
      </c>
      <c r="K533" s="17"/>
      <c r="L533" s="17">
        <v>0.28008573874771597</v>
      </c>
      <c r="M533" s="17">
        <v>0.286528822238726</v>
      </c>
      <c r="N533" s="17">
        <v>0.308909997086112</v>
      </c>
      <c r="O533" s="17">
        <v>0.27271139568680303</v>
      </c>
      <c r="P533" s="17"/>
      <c r="Q533" s="17">
        <v>0.29499123374832698</v>
      </c>
      <c r="R533" s="17">
        <v>0.31206824030691299</v>
      </c>
      <c r="S533" s="17">
        <v>0.24571809500320299</v>
      </c>
    </row>
    <row r="534" spans="2:19" x14ac:dyDescent="0.3">
      <c r="B534" t="s">
        <v>223</v>
      </c>
      <c r="C534" s="17">
        <v>0.40536285421159701</v>
      </c>
      <c r="D534" s="17">
        <v>0.42069538719209798</v>
      </c>
      <c r="E534" s="17">
        <v>0.39055203199323502</v>
      </c>
      <c r="F534" s="17"/>
      <c r="G534" s="17">
        <v>0.45258132723455102</v>
      </c>
      <c r="H534" s="17">
        <v>0.38088578740239298</v>
      </c>
      <c r="I534" s="17">
        <v>0.40740307633636502</v>
      </c>
      <c r="J534" s="17">
        <v>0.37152923093483198</v>
      </c>
      <c r="K534" s="17"/>
      <c r="L534" s="17">
        <v>0.42506518456109899</v>
      </c>
      <c r="M534" s="17">
        <v>0.41771195243314102</v>
      </c>
      <c r="N534" s="17">
        <v>0.39190085217468501</v>
      </c>
      <c r="O534" s="17">
        <v>0.38688806522629898</v>
      </c>
      <c r="P534" s="17"/>
      <c r="Q534" s="17">
        <v>0.40240512485687802</v>
      </c>
      <c r="R534" s="17">
        <v>0.38913876166394901</v>
      </c>
      <c r="S534" s="17">
        <v>0.43854164260026302</v>
      </c>
    </row>
    <row r="535" spans="2:19" x14ac:dyDescent="0.3">
      <c r="B535" t="s">
        <v>224</v>
      </c>
      <c r="C535" s="17">
        <v>0.23523410795317401</v>
      </c>
      <c r="D535" s="17">
        <v>0.23362224111176899</v>
      </c>
      <c r="E535" s="17">
        <v>0.234633990242438</v>
      </c>
      <c r="F535" s="17"/>
      <c r="G535" s="17">
        <v>0.20014924122341099</v>
      </c>
      <c r="H535" s="17">
        <v>0.23621729162188701</v>
      </c>
      <c r="I535" s="17">
        <v>0.23907440467917501</v>
      </c>
      <c r="J535" s="17">
        <v>0.27130043937295101</v>
      </c>
      <c r="K535" s="17"/>
      <c r="L535" s="17">
        <v>0.24040547909745399</v>
      </c>
      <c r="M535" s="17">
        <v>0.23576469706269401</v>
      </c>
      <c r="N535" s="17">
        <v>0.23636452430891</v>
      </c>
      <c r="O535" s="17">
        <v>0.228264254982363</v>
      </c>
      <c r="P535" s="17"/>
      <c r="Q535" s="17">
        <v>0.24085130894995599</v>
      </c>
      <c r="R535" s="17">
        <v>0.185257565763115</v>
      </c>
      <c r="S535" s="17">
        <v>0.22171442573487499</v>
      </c>
    </row>
    <row r="536" spans="2:19" x14ac:dyDescent="0.3">
      <c r="B536" t="s">
        <v>225</v>
      </c>
      <c r="C536" s="17">
        <v>3.6049604196431898E-2</v>
      </c>
      <c r="D536" s="17">
        <v>3.2776398800162698E-2</v>
      </c>
      <c r="E536" s="17">
        <v>3.9628172027597199E-2</v>
      </c>
      <c r="F536" s="17"/>
      <c r="G536" s="17">
        <v>3.7773763175383203E-2</v>
      </c>
      <c r="H536" s="17">
        <v>3.6475820350394601E-2</v>
      </c>
      <c r="I536" s="17">
        <v>2.5324482043422299E-2</v>
      </c>
      <c r="J536" s="17">
        <v>4.2041256022450603E-2</v>
      </c>
      <c r="K536" s="17"/>
      <c r="L536" s="17">
        <v>1.5970390339574099E-2</v>
      </c>
      <c r="M536" s="17">
        <v>3.6253057841377299E-2</v>
      </c>
      <c r="N536" s="17">
        <v>3.5936583980584698E-2</v>
      </c>
      <c r="O536" s="17">
        <v>5.6031209238512902E-2</v>
      </c>
      <c r="P536" s="17"/>
      <c r="Q536" s="17">
        <v>3.2780311018520303E-2</v>
      </c>
      <c r="R536" s="17">
        <v>5.7510366571381803E-2</v>
      </c>
      <c r="S536" s="17">
        <v>5.0168860225398702E-2</v>
      </c>
    </row>
    <row r="537" spans="2:19" x14ac:dyDescent="0.3">
      <c r="B537" t="s">
        <v>78</v>
      </c>
      <c r="C537" s="17">
        <v>3.58676211201489E-2</v>
      </c>
      <c r="D537" s="17">
        <v>2.7091341533461401E-2</v>
      </c>
      <c r="E537" s="17">
        <v>4.3574340105835899E-2</v>
      </c>
      <c r="F537" s="17"/>
      <c r="G537" s="17">
        <v>2.4133955812841199E-2</v>
      </c>
      <c r="H537" s="17">
        <v>4.0650984321981901E-2</v>
      </c>
      <c r="I537" s="17">
        <v>3.1412337102401502E-2</v>
      </c>
      <c r="J537" s="17">
        <v>5.0504844609767799E-2</v>
      </c>
      <c r="K537" s="17"/>
      <c r="L537" s="17">
        <v>3.8473207254157302E-2</v>
      </c>
      <c r="M537" s="17">
        <v>2.3741470424061301E-2</v>
      </c>
      <c r="N537" s="17">
        <v>2.6888042449708001E-2</v>
      </c>
      <c r="O537" s="17">
        <v>5.6105074866021502E-2</v>
      </c>
      <c r="P537" s="17"/>
      <c r="Q537" s="17">
        <v>2.8972021426318498E-2</v>
      </c>
      <c r="R537" s="17">
        <v>5.6025065694642003E-2</v>
      </c>
      <c r="S537" s="17">
        <v>4.3856976436259597E-2</v>
      </c>
    </row>
    <row r="538" spans="2:19" x14ac:dyDescent="0.3">
      <c r="C538" s="17"/>
      <c r="D538" s="17"/>
      <c r="E538" s="17"/>
      <c r="F538" s="17"/>
      <c r="G538" s="17"/>
      <c r="H538" s="17"/>
      <c r="I538" s="17"/>
      <c r="J538" s="17"/>
      <c r="K538" s="17"/>
      <c r="L538" s="17"/>
      <c r="M538" s="17"/>
      <c r="N538" s="17"/>
      <c r="O538" s="17"/>
      <c r="P538" s="17"/>
      <c r="Q538" s="17"/>
      <c r="R538" s="17"/>
      <c r="S538" s="17"/>
    </row>
    <row r="539" spans="2:19" x14ac:dyDescent="0.3">
      <c r="B539" s="6" t="s">
        <v>230</v>
      </c>
      <c r="C539" s="17"/>
      <c r="D539" s="17"/>
      <c r="E539" s="17"/>
      <c r="F539" s="17"/>
      <c r="G539" s="17"/>
      <c r="H539" s="17"/>
      <c r="I539" s="17"/>
      <c r="J539" s="17"/>
      <c r="K539" s="17"/>
      <c r="L539" s="17"/>
      <c r="M539" s="17"/>
      <c r="N539" s="17"/>
      <c r="O539" s="17"/>
      <c r="P539" s="17"/>
      <c r="Q539" s="17"/>
      <c r="R539" s="17"/>
      <c r="S539" s="17"/>
    </row>
    <row r="540" spans="2:19" x14ac:dyDescent="0.3">
      <c r="B540" s="24" t="s">
        <v>50</v>
      </c>
      <c r="C540" s="17"/>
      <c r="D540" s="17"/>
      <c r="E540" s="17"/>
      <c r="F540" s="17"/>
      <c r="G540" s="17"/>
      <c r="H540" s="17"/>
      <c r="I540" s="17"/>
      <c r="J540" s="17"/>
      <c r="K540" s="17"/>
      <c r="L540" s="17"/>
      <c r="M540" s="17"/>
      <c r="N540" s="17"/>
      <c r="O540" s="17"/>
      <c r="P540" s="17"/>
      <c r="Q540" s="17"/>
      <c r="R540" s="17"/>
      <c r="S540" s="17"/>
    </row>
    <row r="541" spans="2:19" x14ac:dyDescent="0.3">
      <c r="B541" t="s">
        <v>222</v>
      </c>
      <c r="C541" s="17">
        <v>0.10755988731607501</v>
      </c>
      <c r="D541" s="17">
        <v>0.11544832673986</v>
      </c>
      <c r="E541" s="17">
        <v>0.100596485309583</v>
      </c>
      <c r="F541" s="17"/>
      <c r="G541" s="17">
        <v>9.9950213601605997E-2</v>
      </c>
      <c r="H541" s="17">
        <v>0.10393372818122</v>
      </c>
      <c r="I541" s="17">
        <v>0.13437763905547201</v>
      </c>
      <c r="J541" s="17">
        <v>9.5142935333966297E-2</v>
      </c>
      <c r="K541" s="17"/>
      <c r="L541" s="17">
        <v>0.111872745918385</v>
      </c>
      <c r="M541" s="17">
        <v>0.137997606986108</v>
      </c>
      <c r="N541" s="17">
        <v>0.117468944303384</v>
      </c>
      <c r="O541" s="17">
        <v>5.9591988256377397E-2</v>
      </c>
      <c r="P541" s="17"/>
      <c r="Q541" s="17">
        <v>0.106395683153344</v>
      </c>
      <c r="R541" s="17">
        <v>0.15684492362594701</v>
      </c>
      <c r="S541" s="17">
        <v>0.15197395883085801</v>
      </c>
    </row>
    <row r="542" spans="2:19" x14ac:dyDescent="0.3">
      <c r="B542" t="s">
        <v>223</v>
      </c>
      <c r="C542" s="17">
        <v>0.25082737305728697</v>
      </c>
      <c r="D542" s="17">
        <v>0.26463063357178601</v>
      </c>
      <c r="E542" s="17">
        <v>0.23786301711281099</v>
      </c>
      <c r="F542" s="17"/>
      <c r="G542" s="17">
        <v>0.31889991959813602</v>
      </c>
      <c r="H542" s="17">
        <v>0.22244176644580799</v>
      </c>
      <c r="I542" s="17">
        <v>0.23018745428712201</v>
      </c>
      <c r="J542" s="17">
        <v>0.21599493614593701</v>
      </c>
      <c r="K542" s="17"/>
      <c r="L542" s="17">
        <v>0.22615641190949101</v>
      </c>
      <c r="M542" s="17">
        <v>0.25158882973568197</v>
      </c>
      <c r="N542" s="17">
        <v>0.28657376597394701</v>
      </c>
      <c r="O542" s="17">
        <v>0.235949513910932</v>
      </c>
      <c r="P542" s="17"/>
      <c r="Q542" s="17">
        <v>0.25670647724978202</v>
      </c>
      <c r="R542" s="17">
        <v>0.27906746008075101</v>
      </c>
      <c r="S542" s="17">
        <v>0.249450553283593</v>
      </c>
    </row>
    <row r="543" spans="2:19" x14ac:dyDescent="0.3">
      <c r="B543" t="s">
        <v>224</v>
      </c>
      <c r="C543" s="17">
        <v>0.26238350696266299</v>
      </c>
      <c r="D543" s="17">
        <v>0.25763559533428099</v>
      </c>
      <c r="E543" s="17">
        <v>0.26636151581675099</v>
      </c>
      <c r="F543" s="17"/>
      <c r="G543" s="17">
        <v>0.27381697496024099</v>
      </c>
      <c r="H543" s="17">
        <v>0.29315250671250898</v>
      </c>
      <c r="I543" s="17">
        <v>0.26461481565101203</v>
      </c>
      <c r="J543" s="17">
        <v>0.212117828782522</v>
      </c>
      <c r="K543" s="17"/>
      <c r="L543" s="17">
        <v>0.18286413351919101</v>
      </c>
      <c r="M543" s="17">
        <v>0.27191682389042199</v>
      </c>
      <c r="N543" s="17">
        <v>0.258655070412178</v>
      </c>
      <c r="O543" s="17">
        <v>0.335631163041617</v>
      </c>
      <c r="P543" s="17"/>
      <c r="Q543" s="17">
        <v>0.25088132890896597</v>
      </c>
      <c r="R543" s="17">
        <v>0.28837864791560203</v>
      </c>
      <c r="S543" s="17">
        <v>0.27502050341173401</v>
      </c>
    </row>
    <row r="544" spans="2:19" x14ac:dyDescent="0.3">
      <c r="B544" t="s">
        <v>225</v>
      </c>
      <c r="C544" s="17">
        <v>0.15569399064591399</v>
      </c>
      <c r="D544" s="17">
        <v>0.123772989376967</v>
      </c>
      <c r="E544" s="17">
        <v>0.185458337412306</v>
      </c>
      <c r="F544" s="17"/>
      <c r="G544" s="17">
        <v>0.13366824780943301</v>
      </c>
      <c r="H544" s="17">
        <v>0.15212222666404401</v>
      </c>
      <c r="I544" s="17">
        <v>0.16080130242788099</v>
      </c>
      <c r="J544" s="17">
        <v>0.183174419219443</v>
      </c>
      <c r="K544" s="17"/>
      <c r="L544" s="17">
        <v>0.142707648843027</v>
      </c>
      <c r="M544" s="17">
        <v>8.2321216084748697E-2</v>
      </c>
      <c r="N544" s="17">
        <v>0.16648803610103199</v>
      </c>
      <c r="O544" s="17">
        <v>0.2363438620751</v>
      </c>
      <c r="P544" s="17"/>
      <c r="Q544" s="17">
        <v>0.147457131033079</v>
      </c>
      <c r="R544" s="17">
        <v>0.12169956842417599</v>
      </c>
      <c r="S544" s="17">
        <v>0.17890449482700199</v>
      </c>
    </row>
    <row r="545" spans="2:19" x14ac:dyDescent="0.3">
      <c r="B545" t="s">
        <v>78</v>
      </c>
      <c r="C545" s="17">
        <v>0.22353524201806199</v>
      </c>
      <c r="D545" s="17">
        <v>0.23851245497710599</v>
      </c>
      <c r="E545" s="17">
        <v>0.20972064434854901</v>
      </c>
      <c r="F545" s="17"/>
      <c r="G545" s="17">
        <v>0.17366464403058299</v>
      </c>
      <c r="H545" s="17">
        <v>0.22834977199641901</v>
      </c>
      <c r="I545" s="17">
        <v>0.210018788578514</v>
      </c>
      <c r="J545" s="17">
        <v>0.29356988051813199</v>
      </c>
      <c r="K545" s="17"/>
      <c r="L545" s="17">
        <v>0.33639905980990598</v>
      </c>
      <c r="M545" s="17">
        <v>0.256175523303039</v>
      </c>
      <c r="N545" s="17">
        <v>0.17081418320945799</v>
      </c>
      <c r="O545" s="17">
        <v>0.13248347271597399</v>
      </c>
      <c r="P545" s="17"/>
      <c r="Q545" s="17">
        <v>0.23855937965482801</v>
      </c>
      <c r="R545" s="17">
        <v>0.154009399953524</v>
      </c>
      <c r="S545" s="17">
        <v>0.14465048964681301</v>
      </c>
    </row>
    <row r="546" spans="2:19" x14ac:dyDescent="0.3">
      <c r="C546" s="17"/>
      <c r="D546" s="17"/>
      <c r="E546" s="17"/>
      <c r="F546" s="17"/>
      <c r="G546" s="17"/>
      <c r="H546" s="17"/>
      <c r="I546" s="17"/>
      <c r="J546" s="17"/>
      <c r="K546" s="17"/>
      <c r="L546" s="17"/>
      <c r="M546" s="17"/>
      <c r="N546" s="17"/>
      <c r="O546" s="17"/>
      <c r="P546" s="17"/>
      <c r="Q546" s="17"/>
      <c r="R546" s="17"/>
      <c r="S546" s="17"/>
    </row>
    <row r="547" spans="2:19" x14ac:dyDescent="0.3">
      <c r="B547" s="6" t="s">
        <v>231</v>
      </c>
      <c r="C547" s="17"/>
      <c r="D547" s="17"/>
      <c r="E547" s="17"/>
      <c r="F547" s="17"/>
      <c r="G547" s="17"/>
      <c r="H547" s="17"/>
      <c r="I547" s="17"/>
      <c r="J547" s="17"/>
      <c r="K547" s="17"/>
      <c r="L547" s="17"/>
      <c r="M547" s="17"/>
      <c r="N547" s="17"/>
      <c r="O547" s="17"/>
      <c r="P547" s="17"/>
      <c r="Q547" s="17"/>
      <c r="R547" s="17"/>
      <c r="S547" s="17"/>
    </row>
    <row r="548" spans="2:19" x14ac:dyDescent="0.3">
      <c r="B548" s="24" t="s">
        <v>50</v>
      </c>
      <c r="C548" s="17"/>
      <c r="D548" s="17"/>
      <c r="E548" s="17"/>
      <c r="F548" s="17"/>
      <c r="G548" s="17"/>
      <c r="H548" s="17"/>
      <c r="I548" s="17"/>
      <c r="J548" s="17"/>
      <c r="K548" s="17"/>
      <c r="L548" s="17"/>
      <c r="M548" s="17"/>
      <c r="N548" s="17"/>
      <c r="O548" s="17"/>
      <c r="P548" s="17"/>
      <c r="Q548" s="17"/>
      <c r="R548" s="17"/>
      <c r="S548" s="17"/>
    </row>
    <row r="549" spans="2:19" x14ac:dyDescent="0.3">
      <c r="B549" t="s">
        <v>222</v>
      </c>
      <c r="C549" s="17">
        <v>3.9025607764011497E-2</v>
      </c>
      <c r="D549" s="17">
        <v>3.4984896374789298E-2</v>
      </c>
      <c r="E549" s="17">
        <v>4.3396497554678899E-2</v>
      </c>
      <c r="F549" s="17"/>
      <c r="G549" s="17">
        <v>3.86173557401287E-2</v>
      </c>
      <c r="H549" s="17">
        <v>4.1576765023386197E-2</v>
      </c>
      <c r="I549" s="17">
        <v>3.3705327697082302E-2</v>
      </c>
      <c r="J549" s="17">
        <v>3.8843170697225801E-2</v>
      </c>
      <c r="K549" s="17"/>
      <c r="L549" s="17">
        <v>4.6128204791616299E-2</v>
      </c>
      <c r="M549" s="17">
        <v>5.0491094332372297E-2</v>
      </c>
      <c r="N549" s="17">
        <v>2.86228926946712E-2</v>
      </c>
      <c r="O549" s="17">
        <v>3.0792003822695299E-2</v>
      </c>
      <c r="P549" s="17"/>
      <c r="Q549" s="17">
        <v>3.8953626670328999E-2</v>
      </c>
      <c r="R549" s="17">
        <v>6.5178040131088896E-2</v>
      </c>
      <c r="S549" s="17">
        <v>5.1167023978640501E-2</v>
      </c>
    </row>
    <row r="550" spans="2:19" x14ac:dyDescent="0.3">
      <c r="B550" t="s">
        <v>223</v>
      </c>
      <c r="C550" s="17">
        <v>0.173678923982023</v>
      </c>
      <c r="D550" s="17">
        <v>0.176320269376988</v>
      </c>
      <c r="E550" s="17">
        <v>0.17252328226406299</v>
      </c>
      <c r="F550" s="17"/>
      <c r="G550" s="17">
        <v>0.17408951632717801</v>
      </c>
      <c r="H550" s="17">
        <v>0.176667964138608</v>
      </c>
      <c r="I550" s="17">
        <v>0.17747296432211099</v>
      </c>
      <c r="J550" s="17">
        <v>0.16738822605631001</v>
      </c>
      <c r="K550" s="17"/>
      <c r="L550" s="17">
        <v>0.177143994349966</v>
      </c>
      <c r="M550" s="17">
        <v>0.202459559503475</v>
      </c>
      <c r="N550" s="17">
        <v>0.18696193878933101</v>
      </c>
      <c r="O550" s="17">
        <v>0.124695928586863</v>
      </c>
      <c r="P550" s="17"/>
      <c r="Q550" s="17">
        <v>0.17359279063907099</v>
      </c>
      <c r="R550" s="17">
        <v>0.21234943646325599</v>
      </c>
      <c r="S550" s="17">
        <v>0.17715875457941799</v>
      </c>
    </row>
    <row r="551" spans="2:19" x14ac:dyDescent="0.3">
      <c r="B551" t="s">
        <v>224</v>
      </c>
      <c r="C551" s="17">
        <v>0.33585404164657701</v>
      </c>
      <c r="D551" s="17">
        <v>0.32800393633550701</v>
      </c>
      <c r="E551" s="17">
        <v>0.34605176353107697</v>
      </c>
      <c r="F551" s="17"/>
      <c r="G551" s="17">
        <v>0.33657904827264601</v>
      </c>
      <c r="H551" s="17">
        <v>0.34731934191038399</v>
      </c>
      <c r="I551" s="17">
        <v>0.349642205607751</v>
      </c>
      <c r="J551" s="17">
        <v>0.31183152960834498</v>
      </c>
      <c r="K551" s="17"/>
      <c r="L551" s="17">
        <v>0.31669318119523399</v>
      </c>
      <c r="M551" s="17">
        <v>0.34153907203971401</v>
      </c>
      <c r="N551" s="17">
        <v>0.34202799629102398</v>
      </c>
      <c r="O551" s="17">
        <v>0.34217774814832602</v>
      </c>
      <c r="P551" s="17"/>
      <c r="Q551" s="17">
        <v>0.34285529259629699</v>
      </c>
      <c r="R551" s="17">
        <v>0.29011834254764901</v>
      </c>
      <c r="S551" s="17">
        <v>0.33496880382987998</v>
      </c>
    </row>
    <row r="552" spans="2:19" x14ac:dyDescent="0.3">
      <c r="B552" t="s">
        <v>225</v>
      </c>
      <c r="C552" s="17">
        <v>0.29462662097486703</v>
      </c>
      <c r="D552" s="17">
        <v>0.30040967455383299</v>
      </c>
      <c r="E552" s="17">
        <v>0.28563845941114502</v>
      </c>
      <c r="F552" s="17"/>
      <c r="G552" s="17">
        <v>0.30943673265118299</v>
      </c>
      <c r="H552" s="17">
        <v>0.27648546330687401</v>
      </c>
      <c r="I552" s="17">
        <v>0.302619210623221</v>
      </c>
      <c r="J552" s="17">
        <v>0.290456709889227</v>
      </c>
      <c r="K552" s="17"/>
      <c r="L552" s="17">
        <v>0.25566141646580298</v>
      </c>
      <c r="M552" s="17">
        <v>0.25325630229781299</v>
      </c>
      <c r="N552" s="17">
        <v>0.32716362162771501</v>
      </c>
      <c r="O552" s="17">
        <v>0.343087901714628</v>
      </c>
      <c r="P552" s="17"/>
      <c r="Q552" s="17">
        <v>0.29345789998942001</v>
      </c>
      <c r="R552" s="17">
        <v>0.270692045346905</v>
      </c>
      <c r="S552" s="17">
        <v>0.30697175817130701</v>
      </c>
    </row>
    <row r="553" spans="2:19" x14ac:dyDescent="0.3">
      <c r="B553" t="s">
        <v>78</v>
      </c>
      <c r="C553" s="17">
        <v>0.15681480563252101</v>
      </c>
      <c r="D553" s="17">
        <v>0.16028122335888401</v>
      </c>
      <c r="E553" s="17">
        <v>0.15238999723903501</v>
      </c>
      <c r="F553" s="17"/>
      <c r="G553" s="17">
        <v>0.14127734700886399</v>
      </c>
      <c r="H553" s="17">
        <v>0.15795046562074799</v>
      </c>
      <c r="I553" s="17">
        <v>0.136560291749836</v>
      </c>
      <c r="J553" s="17">
        <v>0.19148036374889299</v>
      </c>
      <c r="K553" s="17"/>
      <c r="L553" s="17">
        <v>0.204373203197381</v>
      </c>
      <c r="M553" s="17">
        <v>0.15225397182662601</v>
      </c>
      <c r="N553" s="17">
        <v>0.115223550597259</v>
      </c>
      <c r="O553" s="17">
        <v>0.15924641772748799</v>
      </c>
      <c r="P553" s="17"/>
      <c r="Q553" s="17">
        <v>0.15114039010488201</v>
      </c>
      <c r="R553" s="17">
        <v>0.16166213551110101</v>
      </c>
      <c r="S553" s="17">
        <v>0.12973365944075399</v>
      </c>
    </row>
    <row r="554" spans="2:19" x14ac:dyDescent="0.3">
      <c r="C554" s="17"/>
      <c r="D554" s="17"/>
      <c r="E554" s="17"/>
      <c r="F554" s="17"/>
      <c r="G554" s="17"/>
      <c r="H554" s="17"/>
      <c r="I554" s="17"/>
      <c r="J554" s="17"/>
      <c r="K554" s="17"/>
      <c r="L554" s="17"/>
      <c r="M554" s="17"/>
      <c r="N554" s="17"/>
      <c r="O554" s="17"/>
      <c r="P554" s="17"/>
      <c r="Q554" s="17"/>
      <c r="R554" s="17"/>
      <c r="S554" s="17"/>
    </row>
    <row r="555" spans="2:19" x14ac:dyDescent="0.3">
      <c r="B555" s="6" t="s">
        <v>232</v>
      </c>
      <c r="C555" s="17"/>
      <c r="D555" s="17"/>
      <c r="E555" s="17"/>
      <c r="F555" s="17"/>
      <c r="G555" s="17"/>
      <c r="H555" s="17"/>
      <c r="I555" s="17"/>
      <c r="J555" s="17"/>
      <c r="K555" s="17"/>
      <c r="L555" s="17"/>
      <c r="M555" s="17"/>
      <c r="N555" s="17"/>
      <c r="O555" s="17"/>
      <c r="P555" s="17"/>
      <c r="Q555" s="17"/>
      <c r="R555" s="17"/>
      <c r="S555" s="17"/>
    </row>
    <row r="556" spans="2:19" x14ac:dyDescent="0.3">
      <c r="B556" s="24" t="s">
        <v>50</v>
      </c>
      <c r="C556" s="17"/>
      <c r="D556" s="17"/>
      <c r="E556" s="17"/>
      <c r="F556" s="17"/>
      <c r="G556" s="17"/>
      <c r="H556" s="17"/>
      <c r="I556" s="17"/>
      <c r="J556" s="17"/>
      <c r="K556" s="17"/>
      <c r="L556" s="17"/>
      <c r="M556" s="17"/>
      <c r="N556" s="17"/>
      <c r="O556" s="17"/>
      <c r="P556" s="17"/>
      <c r="Q556" s="17"/>
      <c r="R556" s="17"/>
      <c r="S556" s="17"/>
    </row>
    <row r="557" spans="2:19" x14ac:dyDescent="0.3">
      <c r="B557" t="s">
        <v>222</v>
      </c>
      <c r="C557" s="17">
        <v>0.30625684378101597</v>
      </c>
      <c r="D557" s="17">
        <v>0.30736154375313002</v>
      </c>
      <c r="E557" s="17">
        <v>0.30403905638175499</v>
      </c>
      <c r="F557" s="17"/>
      <c r="G557" s="17">
        <v>0.351816433660193</v>
      </c>
      <c r="H557" s="17">
        <v>0.307238033648495</v>
      </c>
      <c r="I557" s="17">
        <v>0.26114495157013101</v>
      </c>
      <c r="J557" s="17">
        <v>0.28729966193727502</v>
      </c>
      <c r="K557" s="17"/>
      <c r="L557" s="17">
        <v>0.311399691919934</v>
      </c>
      <c r="M557" s="17">
        <v>0.31508604832590997</v>
      </c>
      <c r="N557" s="17">
        <v>0.29981961378292499</v>
      </c>
      <c r="O557" s="17">
        <v>0.29853834450104899</v>
      </c>
      <c r="P557" s="17"/>
      <c r="Q557" s="17">
        <v>0.30100543067482999</v>
      </c>
      <c r="R557" s="17">
        <v>0.39074855086048998</v>
      </c>
      <c r="S557" s="17">
        <v>0.35241546266673901</v>
      </c>
    </row>
    <row r="558" spans="2:19" x14ac:dyDescent="0.3">
      <c r="B558" t="s">
        <v>223</v>
      </c>
      <c r="C558" s="17">
        <v>0.35512219926890198</v>
      </c>
      <c r="D558" s="17">
        <v>0.36007755437008898</v>
      </c>
      <c r="E558" s="17">
        <v>0.35000469899402198</v>
      </c>
      <c r="F558" s="17"/>
      <c r="G558" s="17">
        <v>0.37575995638336801</v>
      </c>
      <c r="H558" s="17">
        <v>0.34653990757219799</v>
      </c>
      <c r="I558" s="17">
        <v>0.37528532132188303</v>
      </c>
      <c r="J558" s="17">
        <v>0.32007865464338803</v>
      </c>
      <c r="K558" s="17"/>
      <c r="L558" s="17">
        <v>0.31774711842890402</v>
      </c>
      <c r="M558" s="17">
        <v>0.30991805415382001</v>
      </c>
      <c r="N558" s="17">
        <v>0.39573797128599703</v>
      </c>
      <c r="O558" s="17">
        <v>0.39738786843825202</v>
      </c>
      <c r="P558" s="17"/>
      <c r="Q558" s="17">
        <v>0.36655981203545901</v>
      </c>
      <c r="R558" s="17">
        <v>0.27649285422824899</v>
      </c>
      <c r="S558" s="17">
        <v>0.31582393421339999</v>
      </c>
    </row>
    <row r="559" spans="2:19" x14ac:dyDescent="0.3">
      <c r="B559" t="s">
        <v>224</v>
      </c>
      <c r="C559" s="17">
        <v>0.19166388028571801</v>
      </c>
      <c r="D559" s="17">
        <v>0.19685783172819199</v>
      </c>
      <c r="E559" s="17">
        <v>0.18735256515573001</v>
      </c>
      <c r="F559" s="17"/>
      <c r="G559" s="17">
        <v>0.16248207640426299</v>
      </c>
      <c r="H559" s="17">
        <v>0.19995426193604299</v>
      </c>
      <c r="I559" s="17">
        <v>0.21631937465407</v>
      </c>
      <c r="J559" s="17">
        <v>0.19412360106995999</v>
      </c>
      <c r="K559" s="17"/>
      <c r="L559" s="17">
        <v>0.18978305496176101</v>
      </c>
      <c r="M559" s="17">
        <v>0.222648686494019</v>
      </c>
      <c r="N559" s="17">
        <v>0.16680980205249701</v>
      </c>
      <c r="O559" s="17">
        <v>0.18695802123633301</v>
      </c>
      <c r="P559" s="17"/>
      <c r="Q559" s="17">
        <v>0.18552533999116599</v>
      </c>
      <c r="R559" s="17">
        <v>0.208538797943493</v>
      </c>
      <c r="S559" s="17">
        <v>0.18704275884799401</v>
      </c>
    </row>
    <row r="560" spans="2:19" x14ac:dyDescent="0.3">
      <c r="B560" t="s">
        <v>225</v>
      </c>
      <c r="C560" s="17">
        <v>4.37889542118075E-2</v>
      </c>
      <c r="D560" s="17">
        <v>4.2825599058179897E-2</v>
      </c>
      <c r="E560" s="17">
        <v>4.5125607362431097E-2</v>
      </c>
      <c r="F560" s="17"/>
      <c r="G560" s="17">
        <v>3.5334263960444701E-2</v>
      </c>
      <c r="H560" s="17">
        <v>5.7029388271659903E-2</v>
      </c>
      <c r="I560" s="17">
        <v>3.2690354429247698E-2</v>
      </c>
      <c r="J560" s="17">
        <v>5.0800527419539498E-2</v>
      </c>
      <c r="K560" s="17"/>
      <c r="L560" s="17">
        <v>3.49343061216109E-2</v>
      </c>
      <c r="M560" s="17">
        <v>4.2605379832414997E-2</v>
      </c>
      <c r="N560" s="17">
        <v>4.4590082529814098E-2</v>
      </c>
      <c r="O560" s="17">
        <v>5.3055820332372002E-2</v>
      </c>
      <c r="P560" s="17"/>
      <c r="Q560" s="17">
        <v>4.0671037570842998E-2</v>
      </c>
      <c r="R560" s="17">
        <v>4.8329673802275E-2</v>
      </c>
      <c r="S560" s="17">
        <v>5.8997473875793398E-2</v>
      </c>
    </row>
    <row r="561" spans="2:19" x14ac:dyDescent="0.3">
      <c r="B561" t="s">
        <v>78</v>
      </c>
      <c r="C561" s="17">
        <v>0.10316812245255701</v>
      </c>
      <c r="D561" s="17">
        <v>9.28774710904096E-2</v>
      </c>
      <c r="E561" s="17">
        <v>0.11347807210606201</v>
      </c>
      <c r="F561" s="17"/>
      <c r="G561" s="17">
        <v>7.4607269591730599E-2</v>
      </c>
      <c r="H561" s="17">
        <v>8.9238408571604699E-2</v>
      </c>
      <c r="I561" s="17">
        <v>0.114559998024668</v>
      </c>
      <c r="J561" s="17">
        <v>0.14769755492983699</v>
      </c>
      <c r="K561" s="17"/>
      <c r="L561" s="17">
        <v>0.14613582856779</v>
      </c>
      <c r="M561" s="17">
        <v>0.109741831193836</v>
      </c>
      <c r="N561" s="17">
        <v>9.3042530348767902E-2</v>
      </c>
      <c r="O561" s="17">
        <v>6.4059945491993994E-2</v>
      </c>
      <c r="P561" s="17"/>
      <c r="Q561" s="17">
        <v>0.106238379727703</v>
      </c>
      <c r="R561" s="17">
        <v>7.5890123165492096E-2</v>
      </c>
      <c r="S561" s="17">
        <v>8.5720370396073303E-2</v>
      </c>
    </row>
    <row r="562" spans="2:19" x14ac:dyDescent="0.3">
      <c r="C562" s="17"/>
      <c r="D562" s="17"/>
      <c r="E562" s="17"/>
      <c r="F562" s="17"/>
      <c r="G562" s="17"/>
      <c r="H562" s="17"/>
      <c r="I562" s="17"/>
      <c r="J562" s="17"/>
      <c r="K562" s="17"/>
      <c r="L562" s="17"/>
      <c r="M562" s="17"/>
      <c r="N562" s="17"/>
      <c r="O562" s="17"/>
      <c r="P562" s="17"/>
      <c r="Q562" s="17"/>
      <c r="R562" s="17"/>
      <c r="S562" s="17"/>
    </row>
    <row r="563" spans="2:19" x14ac:dyDescent="0.3">
      <c r="B563" s="6" t="s">
        <v>233</v>
      </c>
      <c r="C563" s="17"/>
      <c r="D563" s="17"/>
      <c r="E563" s="17"/>
      <c r="F563" s="17"/>
      <c r="G563" s="17"/>
      <c r="H563" s="17"/>
      <c r="I563" s="17"/>
      <c r="J563" s="17"/>
      <c r="K563" s="17"/>
      <c r="L563" s="17"/>
      <c r="M563" s="17"/>
      <c r="N563" s="17"/>
      <c r="O563" s="17"/>
      <c r="P563" s="17"/>
      <c r="Q563" s="17"/>
      <c r="R563" s="17"/>
      <c r="S563" s="17"/>
    </row>
    <row r="564" spans="2:19" x14ac:dyDescent="0.3">
      <c r="B564" s="24" t="s">
        <v>50</v>
      </c>
      <c r="C564" s="17"/>
      <c r="D564" s="17"/>
      <c r="E564" s="17"/>
      <c r="F564" s="17"/>
      <c r="G564" s="17"/>
      <c r="H564" s="17"/>
      <c r="I564" s="17"/>
      <c r="J564" s="17"/>
      <c r="K564" s="17"/>
      <c r="L564" s="17"/>
      <c r="M564" s="17"/>
      <c r="N564" s="17"/>
      <c r="O564" s="17"/>
      <c r="P564" s="17"/>
      <c r="Q564" s="17"/>
      <c r="R564" s="17"/>
      <c r="S564" s="17"/>
    </row>
    <row r="565" spans="2:19" x14ac:dyDescent="0.3">
      <c r="B565" t="s">
        <v>222</v>
      </c>
      <c r="C565" s="17">
        <v>0.283029709269561</v>
      </c>
      <c r="D565" s="17">
        <v>0.29073612696489898</v>
      </c>
      <c r="E565" s="17">
        <v>0.27386995926228702</v>
      </c>
      <c r="F565" s="17"/>
      <c r="G565" s="17">
        <v>0.32165593966161699</v>
      </c>
      <c r="H565" s="17">
        <v>0.280733101107355</v>
      </c>
      <c r="I565" s="17">
        <v>0.27577062090958898</v>
      </c>
      <c r="J565" s="17">
        <v>0.24109702401583299</v>
      </c>
      <c r="K565" s="17"/>
      <c r="L565" s="17">
        <v>0.287482897750165</v>
      </c>
      <c r="M565" s="17">
        <v>0.28223346633742602</v>
      </c>
      <c r="N565" s="17">
        <v>0.31279453383046901</v>
      </c>
      <c r="O565" s="17">
        <v>0.247192478912868</v>
      </c>
      <c r="P565" s="17"/>
      <c r="Q565" s="17">
        <v>0.285879558073727</v>
      </c>
      <c r="R565" s="17">
        <v>0.33125321111088302</v>
      </c>
      <c r="S565" s="17">
        <v>0.32924293129809701</v>
      </c>
    </row>
    <row r="566" spans="2:19" x14ac:dyDescent="0.3">
      <c r="B566" t="s">
        <v>223</v>
      </c>
      <c r="C566" s="17">
        <v>0.39174856737497499</v>
      </c>
      <c r="D566" s="17">
        <v>0.37761168759827002</v>
      </c>
      <c r="E566" s="17">
        <v>0.40540942998778801</v>
      </c>
      <c r="F566" s="17"/>
      <c r="G566" s="17">
        <v>0.44419790557564598</v>
      </c>
      <c r="H566" s="17">
        <v>0.36790975950855498</v>
      </c>
      <c r="I566" s="17">
        <v>0.39345536745183302</v>
      </c>
      <c r="J566" s="17">
        <v>0.350620342307711</v>
      </c>
      <c r="K566" s="17"/>
      <c r="L566" s="17">
        <v>0.36229343071181003</v>
      </c>
      <c r="M566" s="17">
        <v>0.37818223247316901</v>
      </c>
      <c r="N566" s="17">
        <v>0.39486387387417599</v>
      </c>
      <c r="O566" s="17">
        <v>0.43250159768901097</v>
      </c>
      <c r="P566" s="17"/>
      <c r="Q566" s="17">
        <v>0.39265125408414903</v>
      </c>
      <c r="R566" s="17">
        <v>0.38607776735196597</v>
      </c>
      <c r="S566" s="17">
        <v>0.39215605131674502</v>
      </c>
    </row>
    <row r="567" spans="2:19" x14ac:dyDescent="0.3">
      <c r="B567" t="s">
        <v>224</v>
      </c>
      <c r="C567" s="17">
        <v>0.20499252393397099</v>
      </c>
      <c r="D567" s="17">
        <v>0.202385948853398</v>
      </c>
      <c r="E567" s="17">
        <v>0.209348149655291</v>
      </c>
      <c r="F567" s="17"/>
      <c r="G567" s="17">
        <v>0.157290046116145</v>
      </c>
      <c r="H567" s="17">
        <v>0.22898947734962999</v>
      </c>
      <c r="I567" s="17">
        <v>0.21302415036938399</v>
      </c>
      <c r="J567" s="17">
        <v>0.22937903434710699</v>
      </c>
      <c r="K567" s="17"/>
      <c r="L567" s="17">
        <v>0.209617445399889</v>
      </c>
      <c r="M567" s="17">
        <v>0.209923761571537</v>
      </c>
      <c r="N567" s="17">
        <v>0.193379272943597</v>
      </c>
      <c r="O567" s="17">
        <v>0.207615193596072</v>
      </c>
      <c r="P567" s="17"/>
      <c r="Q567" s="17">
        <v>0.20219708409775899</v>
      </c>
      <c r="R567" s="17">
        <v>0.177741922325272</v>
      </c>
      <c r="S567" s="17">
        <v>0.190665705067803</v>
      </c>
    </row>
    <row r="568" spans="2:19" x14ac:dyDescent="0.3">
      <c r="B568" t="s">
        <v>225</v>
      </c>
      <c r="C568" s="17">
        <v>2.7473026138774E-2</v>
      </c>
      <c r="D568" s="17">
        <v>2.94019650479601E-2</v>
      </c>
      <c r="E568" s="17">
        <v>2.57802931270525E-2</v>
      </c>
      <c r="F568" s="17"/>
      <c r="G568" s="17">
        <v>2.3453033658842E-2</v>
      </c>
      <c r="H568" s="17">
        <v>2.8451130708102901E-2</v>
      </c>
      <c r="I568" s="17">
        <v>2.6147093045721499E-2</v>
      </c>
      <c r="J568" s="17">
        <v>3.3333695983794001E-2</v>
      </c>
      <c r="K568" s="17"/>
      <c r="L568" s="17">
        <v>1.1037753893611099E-2</v>
      </c>
      <c r="M568" s="17">
        <v>3.7755852048815798E-2</v>
      </c>
      <c r="N568" s="17">
        <v>3.3283003122228698E-2</v>
      </c>
      <c r="O568" s="17">
        <v>2.64926605434825E-2</v>
      </c>
      <c r="P568" s="17"/>
      <c r="Q568" s="17">
        <v>2.5622447295100301E-2</v>
      </c>
      <c r="R568" s="17">
        <v>2.4170380232721899E-2</v>
      </c>
      <c r="S568" s="17">
        <v>2.9575068171018001E-2</v>
      </c>
    </row>
    <row r="569" spans="2:19" x14ac:dyDescent="0.3">
      <c r="B569" t="s">
        <v>78</v>
      </c>
      <c r="C569" s="17">
        <v>9.2756173282719206E-2</v>
      </c>
      <c r="D569" s="17">
        <v>9.98642715354736E-2</v>
      </c>
      <c r="E569" s="17">
        <v>8.5592167967582206E-2</v>
      </c>
      <c r="F569" s="17"/>
      <c r="G569" s="17">
        <v>5.3403074987748898E-2</v>
      </c>
      <c r="H569" s="17">
        <v>9.3916531326357397E-2</v>
      </c>
      <c r="I569" s="17">
        <v>9.1602768223472505E-2</v>
      </c>
      <c r="J569" s="17">
        <v>0.145569903345554</v>
      </c>
      <c r="K569" s="17"/>
      <c r="L569" s="17">
        <v>0.129568472244525</v>
      </c>
      <c r="M569" s="17">
        <v>9.1904687569052304E-2</v>
      </c>
      <c r="N569" s="17">
        <v>6.5679316229528995E-2</v>
      </c>
      <c r="O569" s="17">
        <v>8.6198069258566198E-2</v>
      </c>
      <c r="P569" s="17"/>
      <c r="Q569" s="17">
        <v>9.3649656449265206E-2</v>
      </c>
      <c r="R569" s="17">
        <v>8.0756718979156997E-2</v>
      </c>
      <c r="S569" s="17">
        <v>5.8360244146336601E-2</v>
      </c>
    </row>
    <row r="570" spans="2:19" x14ac:dyDescent="0.3">
      <c r="C570" s="17"/>
      <c r="D570" s="17"/>
      <c r="E570" s="17"/>
      <c r="F570" s="17"/>
      <c r="G570" s="17"/>
      <c r="H570" s="17"/>
      <c r="I570" s="17"/>
      <c r="J570" s="17"/>
      <c r="K570" s="17"/>
      <c r="L570" s="17"/>
      <c r="M570" s="17"/>
      <c r="N570" s="17"/>
      <c r="O570" s="17"/>
      <c r="P570" s="17"/>
      <c r="Q570" s="17"/>
      <c r="R570" s="17"/>
      <c r="S570" s="17"/>
    </row>
    <row r="571" spans="2:19" x14ac:dyDescent="0.3">
      <c r="B571" s="6" t="s">
        <v>234</v>
      </c>
      <c r="C571" s="17"/>
      <c r="D571" s="17"/>
      <c r="E571" s="17"/>
      <c r="F571" s="17"/>
      <c r="G571" s="17"/>
      <c r="H571" s="17"/>
      <c r="I571" s="17"/>
      <c r="J571" s="17"/>
      <c r="K571" s="17"/>
      <c r="L571" s="17"/>
      <c r="M571" s="17"/>
      <c r="N571" s="17"/>
      <c r="O571" s="17"/>
      <c r="P571" s="17"/>
      <c r="Q571" s="17"/>
      <c r="R571" s="17"/>
      <c r="S571" s="17"/>
    </row>
    <row r="572" spans="2:19" x14ac:dyDescent="0.3">
      <c r="B572" s="24" t="s">
        <v>50</v>
      </c>
      <c r="C572" s="17"/>
      <c r="D572" s="17"/>
      <c r="E572" s="17"/>
      <c r="F572" s="17"/>
      <c r="G572" s="17"/>
      <c r="H572" s="17"/>
      <c r="I572" s="17"/>
      <c r="J572" s="17"/>
      <c r="K572" s="17"/>
      <c r="L572" s="17"/>
      <c r="M572" s="17"/>
      <c r="N572" s="17"/>
      <c r="O572" s="17"/>
      <c r="P572" s="17"/>
      <c r="Q572" s="17"/>
      <c r="R572" s="17"/>
      <c r="S572" s="17"/>
    </row>
    <row r="573" spans="2:19" x14ac:dyDescent="0.3">
      <c r="B573" t="s">
        <v>222</v>
      </c>
      <c r="C573" s="17">
        <v>6.0812655205771698E-2</v>
      </c>
      <c r="D573" s="17">
        <v>5.8068449754599301E-2</v>
      </c>
      <c r="E573" s="17">
        <v>6.4074174274192305E-2</v>
      </c>
      <c r="F573" s="17"/>
      <c r="G573" s="17">
        <v>7.2378314806164398E-2</v>
      </c>
      <c r="H573" s="17">
        <v>5.0489294399008698E-2</v>
      </c>
      <c r="I573" s="17">
        <v>5.2579106601843097E-2</v>
      </c>
      <c r="J573" s="17">
        <v>6.20630251892215E-2</v>
      </c>
      <c r="K573" s="17"/>
      <c r="L573" s="17">
        <v>6.4921702677875406E-2</v>
      </c>
      <c r="M573" s="17">
        <v>7.3483137595769396E-2</v>
      </c>
      <c r="N573" s="17">
        <v>4.4704583521132199E-2</v>
      </c>
      <c r="O573" s="17">
        <v>6.0450128197171799E-2</v>
      </c>
      <c r="P573" s="17"/>
      <c r="Q573" s="17">
        <v>5.2587207005907001E-2</v>
      </c>
      <c r="R573" s="17">
        <v>0.16527156555467901</v>
      </c>
      <c r="S573" s="17">
        <v>8.0640788143767003E-2</v>
      </c>
    </row>
    <row r="574" spans="2:19" x14ac:dyDescent="0.3">
      <c r="B574" t="s">
        <v>223</v>
      </c>
      <c r="C574" s="17">
        <v>0.17065874148374899</v>
      </c>
      <c r="D574" s="17">
        <v>0.19129136547124101</v>
      </c>
      <c r="E574" s="17">
        <v>0.15070074225951799</v>
      </c>
      <c r="F574" s="17"/>
      <c r="G574" s="17">
        <v>0.240201645967588</v>
      </c>
      <c r="H574" s="17">
        <v>0.16756808466520201</v>
      </c>
      <c r="I574" s="17">
        <v>0.13275228584381599</v>
      </c>
      <c r="J574" s="17">
        <v>0.121176355524046</v>
      </c>
      <c r="K574" s="17"/>
      <c r="L574" s="17">
        <v>0.17011874283885101</v>
      </c>
      <c r="M574" s="17">
        <v>0.179967191658683</v>
      </c>
      <c r="N574" s="17">
        <v>0.18949877764092399</v>
      </c>
      <c r="O574" s="17">
        <v>0.14072105094647999</v>
      </c>
      <c r="P574" s="17"/>
      <c r="Q574" s="17">
        <v>0.16753520406962</v>
      </c>
      <c r="R574" s="17">
        <v>0.23266972124058399</v>
      </c>
      <c r="S574" s="17">
        <v>0.188348627313806</v>
      </c>
    </row>
    <row r="575" spans="2:19" x14ac:dyDescent="0.3">
      <c r="B575" t="s">
        <v>224</v>
      </c>
      <c r="C575" s="17">
        <v>0.21316380541737201</v>
      </c>
      <c r="D575" s="17">
        <v>0.20369020421075601</v>
      </c>
      <c r="E575" s="17">
        <v>0.22383916532199</v>
      </c>
      <c r="F575" s="17"/>
      <c r="G575" s="17">
        <v>0.21981458909427501</v>
      </c>
      <c r="H575" s="17">
        <v>0.239325877341171</v>
      </c>
      <c r="I575" s="17">
        <v>0.21500075972216601</v>
      </c>
      <c r="J575" s="17">
        <v>0.168550723748771</v>
      </c>
      <c r="K575" s="17"/>
      <c r="L575" s="17">
        <v>0.171543642520123</v>
      </c>
      <c r="M575" s="17">
        <v>0.189659091423415</v>
      </c>
      <c r="N575" s="17">
        <v>0.230835016838847</v>
      </c>
      <c r="O575" s="17">
        <v>0.26106192107666298</v>
      </c>
      <c r="P575" s="17"/>
      <c r="Q575" s="17">
        <v>0.20516086906136999</v>
      </c>
      <c r="R575" s="17">
        <v>0.24777669639022801</v>
      </c>
      <c r="S575" s="17">
        <v>0.31081816235952597</v>
      </c>
    </row>
    <row r="576" spans="2:19" x14ac:dyDescent="0.3">
      <c r="B576" t="s">
        <v>225</v>
      </c>
      <c r="C576" s="17">
        <v>0.35346457644932799</v>
      </c>
      <c r="D576" s="17">
        <v>0.35615110049398402</v>
      </c>
      <c r="E576" s="17">
        <v>0.34742714255413598</v>
      </c>
      <c r="F576" s="17"/>
      <c r="G576" s="17">
        <v>0.29328587335909601</v>
      </c>
      <c r="H576" s="17">
        <v>0.33296914558252799</v>
      </c>
      <c r="I576" s="17">
        <v>0.39455010195471302</v>
      </c>
      <c r="J576" s="17">
        <v>0.420476860941144</v>
      </c>
      <c r="K576" s="17"/>
      <c r="L576" s="17">
        <v>0.28902812245697301</v>
      </c>
      <c r="M576" s="17">
        <v>0.36132767177389202</v>
      </c>
      <c r="N576" s="17">
        <v>0.38466231103304399</v>
      </c>
      <c r="O576" s="17">
        <v>0.37559907303275802</v>
      </c>
      <c r="P576" s="17"/>
      <c r="Q576" s="17">
        <v>0.36248342978925202</v>
      </c>
      <c r="R576" s="17">
        <v>0.226431190923291</v>
      </c>
      <c r="S576" s="17">
        <v>0.26073695190764701</v>
      </c>
    </row>
    <row r="577" spans="2:19" x14ac:dyDescent="0.3">
      <c r="B577" t="s">
        <v>78</v>
      </c>
      <c r="C577" s="17">
        <v>0.201900221443779</v>
      </c>
      <c r="D577" s="17">
        <v>0.190798880069419</v>
      </c>
      <c r="E577" s="17">
        <v>0.21395877559016399</v>
      </c>
      <c r="F577" s="17"/>
      <c r="G577" s="17">
        <v>0.17431957677287599</v>
      </c>
      <c r="H577" s="17">
        <v>0.20964759801208999</v>
      </c>
      <c r="I577" s="17">
        <v>0.20511774587746201</v>
      </c>
      <c r="J577" s="17">
        <v>0.22773303459681701</v>
      </c>
      <c r="K577" s="17"/>
      <c r="L577" s="17">
        <v>0.30438778950617801</v>
      </c>
      <c r="M577" s="17">
        <v>0.19556290754823999</v>
      </c>
      <c r="N577" s="17">
        <v>0.15029931096605201</v>
      </c>
      <c r="O577" s="17">
        <v>0.16216782674692801</v>
      </c>
      <c r="P577" s="17"/>
      <c r="Q577" s="17">
        <v>0.212233290073851</v>
      </c>
      <c r="R577" s="17">
        <v>0.12785082589121799</v>
      </c>
      <c r="S577" s="17">
        <v>0.159455470275255</v>
      </c>
    </row>
    <row r="578" spans="2:19" x14ac:dyDescent="0.3">
      <c r="C578" s="17"/>
      <c r="D578" s="17"/>
      <c r="E578" s="17"/>
      <c r="F578" s="17"/>
      <c r="G578" s="17"/>
      <c r="H578" s="17"/>
      <c r="I578" s="17"/>
      <c r="J578" s="17"/>
      <c r="K578" s="17"/>
      <c r="L578" s="17"/>
      <c r="M578" s="17"/>
      <c r="N578" s="17"/>
      <c r="O578" s="17"/>
      <c r="P578" s="17"/>
      <c r="Q578" s="17"/>
      <c r="R578" s="17"/>
      <c r="S578" s="17"/>
    </row>
    <row r="579" spans="2:19" x14ac:dyDescent="0.3">
      <c r="B579" s="6" t="s">
        <v>235</v>
      </c>
      <c r="C579" s="17"/>
      <c r="D579" s="17"/>
      <c r="E579" s="17"/>
      <c r="F579" s="17"/>
      <c r="G579" s="17"/>
      <c r="H579" s="17"/>
      <c r="I579" s="17"/>
      <c r="J579" s="17"/>
      <c r="K579" s="17"/>
      <c r="L579" s="17"/>
      <c r="M579" s="17"/>
      <c r="N579" s="17"/>
      <c r="O579" s="17"/>
      <c r="P579" s="17"/>
      <c r="Q579" s="17"/>
      <c r="R579" s="17"/>
      <c r="S579" s="17"/>
    </row>
    <row r="580" spans="2:19" x14ac:dyDescent="0.3">
      <c r="B580" s="24" t="s">
        <v>50</v>
      </c>
      <c r="C580" s="17"/>
      <c r="D580" s="17"/>
      <c r="E580" s="17"/>
      <c r="F580" s="17"/>
      <c r="G580" s="17"/>
      <c r="H580" s="17"/>
      <c r="I580" s="17"/>
      <c r="J580" s="17"/>
      <c r="K580" s="17"/>
      <c r="L580" s="17"/>
      <c r="M580" s="17"/>
      <c r="N580" s="17"/>
      <c r="O580" s="17"/>
      <c r="P580" s="17"/>
      <c r="Q580" s="17"/>
      <c r="R580" s="17"/>
      <c r="S580" s="17"/>
    </row>
    <row r="581" spans="2:19" x14ac:dyDescent="0.3">
      <c r="B581" t="s">
        <v>222</v>
      </c>
      <c r="C581" s="17">
        <v>9.0612284860720704E-2</v>
      </c>
      <c r="D581" s="17">
        <v>8.57387524236118E-2</v>
      </c>
      <c r="E581" s="17">
        <v>9.6256007280127703E-2</v>
      </c>
      <c r="F581" s="17"/>
      <c r="G581" s="17">
        <v>0.11617395378921699</v>
      </c>
      <c r="H581" s="17">
        <v>8.54720190836641E-2</v>
      </c>
      <c r="I581" s="17">
        <v>7.33241162248644E-2</v>
      </c>
      <c r="J581" s="17">
        <v>7.6658948497990195E-2</v>
      </c>
      <c r="K581" s="17"/>
      <c r="L581" s="17">
        <v>9.1251962368739795E-2</v>
      </c>
      <c r="M581" s="17">
        <v>0.102612386516285</v>
      </c>
      <c r="N581" s="17">
        <v>7.7993070917666302E-2</v>
      </c>
      <c r="O581" s="17">
        <v>9.0664589106800794E-2</v>
      </c>
      <c r="P581" s="17"/>
      <c r="Q581" s="17">
        <v>8.7644917761011507E-2</v>
      </c>
      <c r="R581" s="17">
        <v>0.12885083053396601</v>
      </c>
      <c r="S581" s="17">
        <v>0.12699621948109399</v>
      </c>
    </row>
    <row r="582" spans="2:19" x14ac:dyDescent="0.3">
      <c r="B582" t="s">
        <v>223</v>
      </c>
      <c r="C582" s="17">
        <v>0.29881395926773102</v>
      </c>
      <c r="D582" s="17">
        <v>0.31132982662104403</v>
      </c>
      <c r="E582" s="17">
        <v>0.28544664251889201</v>
      </c>
      <c r="F582" s="17"/>
      <c r="G582" s="17">
        <v>0.382218338713957</v>
      </c>
      <c r="H582" s="17">
        <v>0.29230544203762698</v>
      </c>
      <c r="I582" s="17">
        <v>0.288354455611117</v>
      </c>
      <c r="J582" s="17">
        <v>0.210298385848532</v>
      </c>
      <c r="K582" s="17"/>
      <c r="L582" s="17">
        <v>0.274491700571868</v>
      </c>
      <c r="M582" s="17">
        <v>0.28682620212887799</v>
      </c>
      <c r="N582" s="17">
        <v>0.32191442291248101</v>
      </c>
      <c r="O582" s="17">
        <v>0.31107619769366102</v>
      </c>
      <c r="P582" s="17"/>
      <c r="Q582" s="17">
        <v>0.29135317553261803</v>
      </c>
      <c r="R582" s="17">
        <v>0.31931526157770801</v>
      </c>
      <c r="S582" s="17">
        <v>0.34838097114848299</v>
      </c>
    </row>
    <row r="583" spans="2:19" x14ac:dyDescent="0.3">
      <c r="B583" t="s">
        <v>224</v>
      </c>
      <c r="C583" s="17">
        <v>0.30222646979626899</v>
      </c>
      <c r="D583" s="17">
        <v>0.29924807607614401</v>
      </c>
      <c r="E583" s="17">
        <v>0.305384087138872</v>
      </c>
      <c r="F583" s="17"/>
      <c r="G583" s="17">
        <v>0.27799522758534501</v>
      </c>
      <c r="H583" s="17">
        <v>0.31995699529454302</v>
      </c>
      <c r="I583" s="17">
        <v>0.29506647602423203</v>
      </c>
      <c r="J583" s="17">
        <v>0.31689312948139098</v>
      </c>
      <c r="K583" s="17"/>
      <c r="L583" s="17">
        <v>0.27135359786718</v>
      </c>
      <c r="M583" s="17">
        <v>0.302244465639671</v>
      </c>
      <c r="N583" s="17">
        <v>0.31634387235771799</v>
      </c>
      <c r="O583" s="17">
        <v>0.31778602536095901</v>
      </c>
      <c r="P583" s="17"/>
      <c r="Q583" s="17">
        <v>0.30732087684445702</v>
      </c>
      <c r="R583" s="17">
        <v>0.30534497211163902</v>
      </c>
      <c r="S583" s="17">
        <v>0.28561114043825597</v>
      </c>
    </row>
    <row r="584" spans="2:19" x14ac:dyDescent="0.3">
      <c r="B584" t="s">
        <v>225</v>
      </c>
      <c r="C584" s="17">
        <v>0.12584425717744699</v>
      </c>
      <c r="D584" s="17">
        <v>0.13306170018069399</v>
      </c>
      <c r="E584" s="17">
        <v>0.11773794978140099</v>
      </c>
      <c r="F584" s="17"/>
      <c r="G584" s="17">
        <v>9.7137796891620901E-2</v>
      </c>
      <c r="H584" s="17">
        <v>0.118221558267049</v>
      </c>
      <c r="I584" s="17">
        <v>0.146162870013858</v>
      </c>
      <c r="J584" s="17">
        <v>0.15571111552813199</v>
      </c>
      <c r="K584" s="17"/>
      <c r="L584" s="17">
        <v>9.9913825739921802E-2</v>
      </c>
      <c r="M584" s="17">
        <v>0.123487341900286</v>
      </c>
      <c r="N584" s="17">
        <v>0.13922508315960599</v>
      </c>
      <c r="O584" s="17">
        <v>0.13982793975676</v>
      </c>
      <c r="P584" s="17"/>
      <c r="Q584" s="17">
        <v>0.120812860730309</v>
      </c>
      <c r="R584" s="17">
        <v>0.131845754935106</v>
      </c>
      <c r="S584" s="17">
        <v>0.101427052879682</v>
      </c>
    </row>
    <row r="585" spans="2:19" x14ac:dyDescent="0.3">
      <c r="B585" t="s">
        <v>78</v>
      </c>
      <c r="C585" s="17">
        <v>0.18250302889783299</v>
      </c>
      <c r="D585" s="17">
        <v>0.17062164469850599</v>
      </c>
      <c r="E585" s="17">
        <v>0.195175313280707</v>
      </c>
      <c r="F585" s="17"/>
      <c r="G585" s="17">
        <v>0.12647468301985901</v>
      </c>
      <c r="H585" s="17">
        <v>0.18404398531711599</v>
      </c>
      <c r="I585" s="17">
        <v>0.19709208212592899</v>
      </c>
      <c r="J585" s="17">
        <v>0.24043842064395499</v>
      </c>
      <c r="K585" s="17"/>
      <c r="L585" s="17">
        <v>0.26298891345229097</v>
      </c>
      <c r="M585" s="17">
        <v>0.18482960381488001</v>
      </c>
      <c r="N585" s="17">
        <v>0.144523550652528</v>
      </c>
      <c r="O585" s="17">
        <v>0.140645248081819</v>
      </c>
      <c r="P585" s="17"/>
      <c r="Q585" s="17">
        <v>0.19286816913160401</v>
      </c>
      <c r="R585" s="17">
        <v>0.114643180841581</v>
      </c>
      <c r="S585" s="17">
        <v>0.13758461605248401</v>
      </c>
    </row>
    <row r="586" spans="2:19" x14ac:dyDescent="0.3">
      <c r="C586" s="17"/>
      <c r="D586" s="17"/>
      <c r="E586" s="17"/>
      <c r="F586" s="17"/>
      <c r="G586" s="17"/>
      <c r="H586" s="17"/>
      <c r="I586" s="17"/>
      <c r="J586" s="17"/>
      <c r="K586" s="17"/>
      <c r="L586" s="17"/>
      <c r="M586" s="17"/>
      <c r="N586" s="17"/>
      <c r="O586" s="17"/>
      <c r="P586" s="17"/>
      <c r="Q586" s="17"/>
      <c r="R586" s="17"/>
      <c r="S586" s="17"/>
    </row>
    <row r="587" spans="2:19" x14ac:dyDescent="0.3">
      <c r="B587" s="6" t="s">
        <v>236</v>
      </c>
      <c r="C587" s="17"/>
      <c r="D587" s="17"/>
      <c r="E587" s="17"/>
      <c r="F587" s="17"/>
      <c r="G587" s="17"/>
      <c r="H587" s="17"/>
      <c r="I587" s="17"/>
      <c r="J587" s="17"/>
      <c r="K587" s="17"/>
      <c r="L587" s="17"/>
      <c r="M587" s="17"/>
      <c r="N587" s="17"/>
      <c r="O587" s="17"/>
      <c r="P587" s="17"/>
      <c r="Q587" s="17"/>
      <c r="R587" s="17"/>
      <c r="S587" s="17"/>
    </row>
    <row r="588" spans="2:19" x14ac:dyDescent="0.3">
      <c r="B588" s="24" t="s">
        <v>50</v>
      </c>
      <c r="C588" s="17"/>
      <c r="D588" s="17"/>
      <c r="E588" s="17"/>
      <c r="F588" s="17"/>
      <c r="G588" s="17"/>
      <c r="H588" s="17"/>
      <c r="I588" s="17"/>
      <c r="J588" s="17"/>
      <c r="K588" s="17"/>
      <c r="L588" s="17"/>
      <c r="M588" s="17"/>
      <c r="N588" s="17"/>
      <c r="O588" s="17"/>
      <c r="P588" s="17"/>
      <c r="Q588" s="17"/>
      <c r="R588" s="17"/>
      <c r="S588" s="17"/>
    </row>
    <row r="589" spans="2:19" x14ac:dyDescent="0.3">
      <c r="B589" t="s">
        <v>222</v>
      </c>
      <c r="C589" s="17">
        <v>5.1220811607843697E-2</v>
      </c>
      <c r="D589" s="17">
        <v>4.9647238947125298E-2</v>
      </c>
      <c r="E589" s="17">
        <v>5.3230685675583402E-2</v>
      </c>
      <c r="F589" s="17"/>
      <c r="G589" s="17">
        <v>5.3505949981156299E-2</v>
      </c>
      <c r="H589" s="17">
        <v>5.2648032204775298E-2</v>
      </c>
      <c r="I589" s="17">
        <v>3.8785760932636699E-2</v>
      </c>
      <c r="J589" s="17">
        <v>5.7100094498103798E-2</v>
      </c>
      <c r="K589" s="17"/>
      <c r="L589" s="17">
        <v>6.7225027447536598E-2</v>
      </c>
      <c r="M589" s="17">
        <v>5.5073564702379098E-2</v>
      </c>
      <c r="N589" s="17">
        <v>5.0403505288849897E-2</v>
      </c>
      <c r="O589" s="17">
        <v>3.1935026217155403E-2</v>
      </c>
      <c r="P589" s="17"/>
      <c r="Q589" s="17">
        <v>4.8665380871941298E-2</v>
      </c>
      <c r="R589" s="17">
        <v>0.106736620750689</v>
      </c>
      <c r="S589" s="17">
        <v>5.0282519618663299E-2</v>
      </c>
    </row>
    <row r="590" spans="2:19" x14ac:dyDescent="0.3">
      <c r="B590" t="s">
        <v>223</v>
      </c>
      <c r="C590" s="17">
        <v>0.22199325583243801</v>
      </c>
      <c r="D590" s="17">
        <v>0.23848456051594599</v>
      </c>
      <c r="E590" s="17">
        <v>0.20572607366731199</v>
      </c>
      <c r="F590" s="17"/>
      <c r="G590" s="17">
        <v>0.225112732364038</v>
      </c>
      <c r="H590" s="17">
        <v>0.21138797490997699</v>
      </c>
      <c r="I590" s="17">
        <v>0.24494415873341999</v>
      </c>
      <c r="J590" s="17">
        <v>0.213088492255536</v>
      </c>
      <c r="K590" s="17"/>
      <c r="L590" s="17">
        <v>0.23204479083715299</v>
      </c>
      <c r="M590" s="17">
        <v>0.24792769007920601</v>
      </c>
      <c r="N590" s="17">
        <v>0.230600079603893</v>
      </c>
      <c r="O590" s="17">
        <v>0.17456800768076</v>
      </c>
      <c r="P590" s="17"/>
      <c r="Q590" s="17">
        <v>0.224688218957277</v>
      </c>
      <c r="R590" s="17">
        <v>0.20639201591650799</v>
      </c>
      <c r="S590" s="17">
        <v>0.21726023926881499</v>
      </c>
    </row>
    <row r="591" spans="2:19" x14ac:dyDescent="0.3">
      <c r="B591" t="s">
        <v>224</v>
      </c>
      <c r="C591" s="17">
        <v>0.39558283282705697</v>
      </c>
      <c r="D591" s="17">
        <v>0.38842615008847198</v>
      </c>
      <c r="E591" s="17">
        <v>0.40381236695779199</v>
      </c>
      <c r="F591" s="17"/>
      <c r="G591" s="17">
        <v>0.40719951238555702</v>
      </c>
      <c r="H591" s="17">
        <v>0.396760050221794</v>
      </c>
      <c r="I591" s="17">
        <v>0.40029667583644502</v>
      </c>
      <c r="J591" s="17">
        <v>0.37454589179550801</v>
      </c>
      <c r="K591" s="17"/>
      <c r="L591" s="17">
        <v>0.35939544596744999</v>
      </c>
      <c r="M591" s="17">
        <v>0.36634765923241103</v>
      </c>
      <c r="N591" s="17">
        <v>0.40755992384330803</v>
      </c>
      <c r="O591" s="17">
        <v>0.45041464039908402</v>
      </c>
      <c r="P591" s="17"/>
      <c r="Q591" s="17">
        <v>0.39808678652652202</v>
      </c>
      <c r="R591" s="17">
        <v>0.41960254856583001</v>
      </c>
      <c r="S591" s="17">
        <v>0.36942478030894299</v>
      </c>
    </row>
    <row r="592" spans="2:19" x14ac:dyDescent="0.3">
      <c r="B592" t="s">
        <v>225</v>
      </c>
      <c r="C592" s="17">
        <v>0.15802217567815699</v>
      </c>
      <c r="D592" s="17">
        <v>0.15288805942075501</v>
      </c>
      <c r="E592" s="17">
        <v>0.16074521052462101</v>
      </c>
      <c r="F592" s="17"/>
      <c r="G592" s="17">
        <v>0.16842529818736399</v>
      </c>
      <c r="H592" s="17">
        <v>0.15862653429491699</v>
      </c>
      <c r="I592" s="17">
        <v>0.162172711877656</v>
      </c>
      <c r="J592" s="17">
        <v>0.13935296383053</v>
      </c>
      <c r="K592" s="17"/>
      <c r="L592" s="17">
        <v>0.14038202784412199</v>
      </c>
      <c r="M592" s="17">
        <v>0.15200434185212799</v>
      </c>
      <c r="N592" s="17">
        <v>0.16988563926363201</v>
      </c>
      <c r="O592" s="17">
        <v>0.169318888021327</v>
      </c>
      <c r="P592" s="17"/>
      <c r="Q592" s="17">
        <v>0.153745073486796</v>
      </c>
      <c r="R592" s="17">
        <v>0.14438726574630401</v>
      </c>
      <c r="S592" s="17">
        <v>0.210097030192825</v>
      </c>
    </row>
    <row r="593" spans="2:19" x14ac:dyDescent="0.3">
      <c r="B593" t="s">
        <v>78</v>
      </c>
      <c r="C593" s="17">
        <v>0.173180924054504</v>
      </c>
      <c r="D593" s="17">
        <v>0.170553991027702</v>
      </c>
      <c r="E593" s="17">
        <v>0.176485663174691</v>
      </c>
      <c r="F593" s="17"/>
      <c r="G593" s="17">
        <v>0.14575650708188601</v>
      </c>
      <c r="H593" s="17">
        <v>0.180577408368536</v>
      </c>
      <c r="I593" s="17">
        <v>0.153800692619842</v>
      </c>
      <c r="J593" s="17">
        <v>0.21591255762032199</v>
      </c>
      <c r="K593" s="17"/>
      <c r="L593" s="17">
        <v>0.20095270790373801</v>
      </c>
      <c r="M593" s="17">
        <v>0.17864674413387599</v>
      </c>
      <c r="N593" s="17">
        <v>0.141550852000317</v>
      </c>
      <c r="O593" s="17">
        <v>0.17376343768167299</v>
      </c>
      <c r="P593" s="17"/>
      <c r="Q593" s="17">
        <v>0.174814540157464</v>
      </c>
      <c r="R593" s="17">
        <v>0.12288154902067</v>
      </c>
      <c r="S593" s="17">
        <v>0.15293543061075399</v>
      </c>
    </row>
    <row r="594" spans="2:19" x14ac:dyDescent="0.3">
      <c r="C594" s="17"/>
      <c r="D594" s="17"/>
      <c r="E594" s="17"/>
      <c r="F594" s="17"/>
      <c r="G594" s="17"/>
      <c r="H594" s="17"/>
      <c r="I594" s="17"/>
      <c r="J594" s="17"/>
      <c r="K594" s="17"/>
      <c r="L594" s="17"/>
      <c r="M594" s="17"/>
      <c r="N594" s="17"/>
      <c r="O594" s="17"/>
      <c r="P594" s="17"/>
      <c r="Q594" s="17"/>
      <c r="R594" s="17"/>
      <c r="S594" s="17"/>
    </row>
    <row r="595" spans="2:19" x14ac:dyDescent="0.3">
      <c r="B595" s="6" t="s">
        <v>248</v>
      </c>
      <c r="C595" s="17"/>
      <c r="D595" s="17"/>
      <c r="E595" s="17"/>
      <c r="F595" s="17"/>
      <c r="G595" s="17"/>
      <c r="H595" s="17"/>
      <c r="I595" s="17"/>
      <c r="J595" s="17"/>
      <c r="K595" s="17"/>
      <c r="L595" s="17"/>
      <c r="M595" s="17"/>
      <c r="N595" s="17"/>
      <c r="O595" s="17"/>
      <c r="P595" s="17"/>
      <c r="Q595" s="17"/>
      <c r="R595" s="17"/>
      <c r="S595" s="17"/>
    </row>
    <row r="596" spans="2:19" x14ac:dyDescent="0.3">
      <c r="B596" s="24" t="s">
        <v>50</v>
      </c>
      <c r="C596" s="17"/>
      <c r="D596" s="17"/>
      <c r="E596" s="17"/>
      <c r="F596" s="17"/>
      <c r="G596" s="17"/>
      <c r="H596" s="17"/>
      <c r="I596" s="17"/>
      <c r="J596" s="17"/>
      <c r="K596" s="17"/>
      <c r="L596" s="17"/>
      <c r="M596" s="17"/>
      <c r="N596" s="17"/>
      <c r="O596" s="17"/>
      <c r="P596" s="17"/>
      <c r="Q596" s="17"/>
      <c r="R596" s="17"/>
      <c r="S596" s="17"/>
    </row>
    <row r="597" spans="2:19" x14ac:dyDescent="0.3">
      <c r="B597" t="s">
        <v>237</v>
      </c>
      <c r="C597" s="17">
        <v>0.572545522625871</v>
      </c>
      <c r="D597" s="17">
        <v>0.57797995753124698</v>
      </c>
      <c r="E597" s="17">
        <v>0.56833652559202796</v>
      </c>
      <c r="F597" s="17"/>
      <c r="G597" s="17">
        <v>0.61131778751505295</v>
      </c>
      <c r="H597" s="17">
        <v>0.56954452789249699</v>
      </c>
      <c r="I597" s="17">
        <v>0.57571976989484597</v>
      </c>
      <c r="J597" s="17">
        <v>0.521719032245476</v>
      </c>
      <c r="K597" s="17"/>
      <c r="L597" s="17">
        <v>0.69819817095977199</v>
      </c>
      <c r="M597" s="17">
        <v>0.62332582153493499</v>
      </c>
      <c r="N597" s="17">
        <v>0.59122008571406004</v>
      </c>
      <c r="O597" s="17">
        <v>0.37174014311925202</v>
      </c>
      <c r="P597" s="17"/>
      <c r="Q597" s="17">
        <v>0.58366714429104205</v>
      </c>
      <c r="R597" s="17">
        <v>0.62611370385321197</v>
      </c>
      <c r="S597" s="17">
        <v>0.58628481571797897</v>
      </c>
    </row>
    <row r="598" spans="2:19" x14ac:dyDescent="0.3">
      <c r="B598" t="s">
        <v>238</v>
      </c>
      <c r="C598" s="17">
        <v>0.48442930242432602</v>
      </c>
      <c r="D598" s="17">
        <v>0.46685955652084798</v>
      </c>
      <c r="E598" s="17">
        <v>0.49923436931902598</v>
      </c>
      <c r="F598" s="17"/>
      <c r="G598" s="17">
        <v>0.55336152191207599</v>
      </c>
      <c r="H598" s="17">
        <v>0.494193679536927</v>
      </c>
      <c r="I598" s="17">
        <v>0.46018115433663098</v>
      </c>
      <c r="J598" s="17">
        <v>0.407276625040489</v>
      </c>
      <c r="K598" s="17"/>
      <c r="L598" s="17">
        <v>0.423637480629248</v>
      </c>
      <c r="M598" s="17">
        <v>0.48342634190599199</v>
      </c>
      <c r="N598" s="17">
        <v>0.49208398448234097</v>
      </c>
      <c r="O598" s="17">
        <v>0.538013314252625</v>
      </c>
      <c r="P598" s="17"/>
      <c r="Q598" s="17">
        <v>0.48512378818210999</v>
      </c>
      <c r="R598" s="17">
        <v>0.49365003116066902</v>
      </c>
      <c r="S598" s="17">
        <v>0.48685262774937299</v>
      </c>
    </row>
    <row r="599" spans="2:19" x14ac:dyDescent="0.3">
      <c r="B599" t="s">
        <v>239</v>
      </c>
      <c r="C599" s="17">
        <v>0.43009230319252501</v>
      </c>
      <c r="D599" s="17">
        <v>0.43595360539699102</v>
      </c>
      <c r="E599" s="17">
        <v>0.42499724891547502</v>
      </c>
      <c r="F599" s="17"/>
      <c r="G599" s="17">
        <v>0.48826857065935703</v>
      </c>
      <c r="H599" s="17">
        <v>0.408159948892372</v>
      </c>
      <c r="I599" s="17">
        <v>0.42712778633381698</v>
      </c>
      <c r="J599" s="17">
        <v>0.38012623302347498</v>
      </c>
      <c r="K599" s="17"/>
      <c r="L599" s="17">
        <v>0.55443475375079199</v>
      </c>
      <c r="M599" s="17">
        <v>0.436159605984688</v>
      </c>
      <c r="N599" s="17">
        <v>0.43912531990632903</v>
      </c>
      <c r="O599" s="17">
        <v>0.289401930798525</v>
      </c>
      <c r="P599" s="17"/>
      <c r="Q599" s="17">
        <v>0.44549575387871299</v>
      </c>
      <c r="R599" s="17">
        <v>0.43497074719256401</v>
      </c>
      <c r="S599" s="17">
        <v>0.43277798440344201</v>
      </c>
    </row>
    <row r="600" spans="2:19" x14ac:dyDescent="0.3">
      <c r="B600" t="s">
        <v>240</v>
      </c>
      <c r="C600" s="17">
        <v>0.33815624387450199</v>
      </c>
      <c r="D600" s="17">
        <v>0.31936164700611203</v>
      </c>
      <c r="E600" s="17">
        <v>0.35806409948664603</v>
      </c>
      <c r="F600" s="17"/>
      <c r="G600" s="17">
        <v>0.38252084470862802</v>
      </c>
      <c r="H600" s="17">
        <v>0.34987832182768402</v>
      </c>
      <c r="I600" s="17">
        <v>0.31849183804536702</v>
      </c>
      <c r="J600" s="17">
        <v>0.28377798688960398</v>
      </c>
      <c r="K600" s="17"/>
      <c r="L600" s="17">
        <v>0.33966646287226399</v>
      </c>
      <c r="M600" s="17">
        <v>0.32408439612803203</v>
      </c>
      <c r="N600" s="17">
        <v>0.36336226113846598</v>
      </c>
      <c r="O600" s="17">
        <v>0.32455905781479799</v>
      </c>
      <c r="P600" s="17"/>
      <c r="Q600" s="17">
        <v>0.34219621920915999</v>
      </c>
      <c r="R600" s="17">
        <v>0.33206308764373399</v>
      </c>
      <c r="S600" s="17">
        <v>0.399689963784019</v>
      </c>
    </row>
    <row r="601" spans="2:19" x14ac:dyDescent="0.3">
      <c r="B601" t="s">
        <v>241</v>
      </c>
      <c r="C601" s="17">
        <v>0.231750847328905</v>
      </c>
      <c r="D601" s="17">
        <v>0.22924858602034701</v>
      </c>
      <c r="E601" s="17">
        <v>0.236230819386225</v>
      </c>
      <c r="F601" s="17"/>
      <c r="G601" s="17">
        <v>0.29538027938933598</v>
      </c>
      <c r="H601" s="17">
        <v>0.23656572145834301</v>
      </c>
      <c r="I601" s="17">
        <v>0.21949334886644301</v>
      </c>
      <c r="J601" s="17">
        <v>0.154908214379156</v>
      </c>
      <c r="K601" s="17"/>
      <c r="L601" s="17">
        <v>0.194046867064261</v>
      </c>
      <c r="M601" s="17">
        <v>0.24142525344346699</v>
      </c>
      <c r="N601" s="17">
        <v>0.254538971188354</v>
      </c>
      <c r="O601" s="17">
        <v>0.23430423999070099</v>
      </c>
      <c r="P601" s="17"/>
      <c r="Q601" s="17">
        <v>0.22744289207172999</v>
      </c>
      <c r="R601" s="17">
        <v>0.25850952684139999</v>
      </c>
      <c r="S601" s="17">
        <v>0.27040489203476398</v>
      </c>
    </row>
    <row r="602" spans="2:19" x14ac:dyDescent="0.3">
      <c r="B602" t="s">
        <v>242</v>
      </c>
      <c r="C602" s="17">
        <v>0.15691337125222901</v>
      </c>
      <c r="D602" s="17">
        <v>0.16643077761250699</v>
      </c>
      <c r="E602" s="17">
        <v>0.14646659675786</v>
      </c>
      <c r="F602" s="17"/>
      <c r="G602" s="17">
        <v>0.17951991299533099</v>
      </c>
      <c r="H602" s="17">
        <v>0.128532015323607</v>
      </c>
      <c r="I602" s="17">
        <v>0.19554404702776201</v>
      </c>
      <c r="J602" s="17">
        <v>0.121595596078739</v>
      </c>
      <c r="K602" s="17"/>
      <c r="L602" s="17">
        <v>0.130593452486157</v>
      </c>
      <c r="M602" s="17">
        <v>0.20017810030111099</v>
      </c>
      <c r="N602" s="17">
        <v>0.17420334812646401</v>
      </c>
      <c r="O602" s="17">
        <v>0.11770906911409</v>
      </c>
      <c r="P602" s="17"/>
      <c r="Q602" s="17">
        <v>0.15208155093220599</v>
      </c>
      <c r="R602" s="17">
        <v>0.26593550848577102</v>
      </c>
      <c r="S602" s="17">
        <v>0.17040811601622299</v>
      </c>
    </row>
    <row r="603" spans="2:19" x14ac:dyDescent="0.3">
      <c r="B603" t="s">
        <v>243</v>
      </c>
      <c r="C603" s="17">
        <v>0.13021706078107001</v>
      </c>
      <c r="D603" s="17">
        <v>0.117198713441983</v>
      </c>
      <c r="E603" s="17">
        <v>0.14342922319118501</v>
      </c>
      <c r="F603" s="17"/>
      <c r="G603" s="17">
        <v>0.12927281856801101</v>
      </c>
      <c r="H603" s="17">
        <v>0.13742051694024601</v>
      </c>
      <c r="I603" s="17">
        <v>0.126299138047719</v>
      </c>
      <c r="J603" s="17">
        <v>0.12747790655237701</v>
      </c>
      <c r="K603" s="17"/>
      <c r="L603" s="17">
        <v>0.144614541903136</v>
      </c>
      <c r="M603" s="17">
        <v>0.14016964865651699</v>
      </c>
      <c r="N603" s="17">
        <v>0.11653585743981899</v>
      </c>
      <c r="O603" s="17">
        <v>0.119876559512697</v>
      </c>
      <c r="P603" s="17"/>
      <c r="Q603" s="17">
        <v>0.12542856049505099</v>
      </c>
      <c r="R603" s="17">
        <v>0.148932905924923</v>
      </c>
      <c r="S603" s="17">
        <v>0.13953655717175301</v>
      </c>
    </row>
    <row r="604" spans="2:19" x14ac:dyDescent="0.3">
      <c r="B604" t="s">
        <v>244</v>
      </c>
      <c r="C604" s="17">
        <v>0.127750317452971</v>
      </c>
      <c r="D604" s="17">
        <v>0.13260999822042899</v>
      </c>
      <c r="E604" s="17">
        <v>0.123985755637549</v>
      </c>
      <c r="F604" s="17"/>
      <c r="G604" s="17">
        <v>0.16696914040401001</v>
      </c>
      <c r="H604" s="17">
        <v>0.118633438326033</v>
      </c>
      <c r="I604" s="17">
        <v>0.114419840165727</v>
      </c>
      <c r="J604" s="17">
        <v>9.9277055623556404E-2</v>
      </c>
      <c r="K604" s="17"/>
      <c r="L604" s="17">
        <v>0.117534803829762</v>
      </c>
      <c r="M604" s="17">
        <v>0.12524319465429301</v>
      </c>
      <c r="N604" s="17">
        <v>0.13569489251405001</v>
      </c>
      <c r="O604" s="17">
        <v>0.13207081253872499</v>
      </c>
      <c r="P604" s="17"/>
      <c r="Q604" s="17">
        <v>0.120417435532737</v>
      </c>
      <c r="R604" s="17">
        <v>0.239602743551379</v>
      </c>
      <c r="S604" s="17">
        <v>0.140449725447374</v>
      </c>
    </row>
    <row r="605" spans="2:19" x14ac:dyDescent="0.3">
      <c r="B605" t="s">
        <v>245</v>
      </c>
      <c r="C605" s="17">
        <v>6.8482979482529502E-2</v>
      </c>
      <c r="D605" s="17">
        <v>6.5025287965903095E-2</v>
      </c>
      <c r="E605" s="17">
        <v>7.2522943550417301E-2</v>
      </c>
      <c r="F605" s="17"/>
      <c r="G605" s="17">
        <v>6.2484828614332702E-2</v>
      </c>
      <c r="H605" s="17">
        <v>6.2425731051052598E-2</v>
      </c>
      <c r="I605" s="17">
        <v>8.1674150858645697E-2</v>
      </c>
      <c r="J605" s="17">
        <v>7.2389079007172605E-2</v>
      </c>
      <c r="K605" s="17"/>
      <c r="L605" s="17">
        <v>5.3818838209199998E-2</v>
      </c>
      <c r="M605" s="17">
        <v>7.5286635686411002E-2</v>
      </c>
      <c r="N605" s="17">
        <v>6.1273148576589699E-2</v>
      </c>
      <c r="O605" s="17">
        <v>8.3599206569974993E-2</v>
      </c>
      <c r="P605" s="17"/>
      <c r="Q605" s="17">
        <v>6.5516749532652699E-2</v>
      </c>
      <c r="R605" s="17">
        <v>8.2533820356496798E-2</v>
      </c>
      <c r="S605" s="17">
        <v>5.9628588929491799E-2</v>
      </c>
    </row>
    <row r="606" spans="2:19" x14ac:dyDescent="0.3">
      <c r="B606" t="s">
        <v>246</v>
      </c>
      <c r="C606" s="17">
        <v>5.6913416642048999E-2</v>
      </c>
      <c r="D606" s="17">
        <v>5.8585642058712001E-2</v>
      </c>
      <c r="E606" s="17">
        <v>5.5728683226356199E-2</v>
      </c>
      <c r="F606" s="17"/>
      <c r="G606" s="17">
        <v>5.7254580037227602E-2</v>
      </c>
      <c r="H606" s="17">
        <v>4.9227201047147701E-2</v>
      </c>
      <c r="I606" s="17">
        <v>6.5183484877807202E-2</v>
      </c>
      <c r="J606" s="17">
        <v>5.4794347746703199E-2</v>
      </c>
      <c r="K606" s="17"/>
      <c r="L606" s="17">
        <v>5.9589062432902198E-2</v>
      </c>
      <c r="M606" s="17">
        <v>7.0128096301262599E-2</v>
      </c>
      <c r="N606" s="17">
        <v>4.82420996033565E-2</v>
      </c>
      <c r="O606" s="17">
        <v>4.9339224962048303E-2</v>
      </c>
      <c r="P606" s="17"/>
      <c r="Q606" s="17">
        <v>5.1899886136862902E-2</v>
      </c>
      <c r="R606" s="17">
        <v>0.10178979779238299</v>
      </c>
      <c r="S606" s="17">
        <v>6.7072302250369198E-2</v>
      </c>
    </row>
    <row r="607" spans="2:19" x14ac:dyDescent="0.3">
      <c r="B607" t="s">
        <v>78</v>
      </c>
      <c r="C607" s="17">
        <v>5.5182990041186201E-2</v>
      </c>
      <c r="D607" s="17">
        <v>5.0979281465538998E-2</v>
      </c>
      <c r="E607" s="17">
        <v>5.9854769610051199E-2</v>
      </c>
      <c r="F607" s="17"/>
      <c r="G607" s="17">
        <v>4.1411778593803898E-2</v>
      </c>
      <c r="H607" s="17">
        <v>6.0329080537794497E-2</v>
      </c>
      <c r="I607" s="17">
        <v>2.8353663100983001E-2</v>
      </c>
      <c r="J607" s="17">
        <v>9.28466050232028E-2</v>
      </c>
      <c r="K607" s="17"/>
      <c r="L607" s="17">
        <v>5.2786580663001501E-2</v>
      </c>
      <c r="M607" s="17">
        <v>4.82920537059017E-2</v>
      </c>
      <c r="N607" s="17">
        <v>6.3692597882401197E-2</v>
      </c>
      <c r="O607" s="17">
        <v>5.5813620649053999E-2</v>
      </c>
      <c r="P607" s="17"/>
      <c r="Q607" s="17">
        <v>5.5233979437089499E-2</v>
      </c>
      <c r="R607" s="17">
        <v>2.9924599760828299E-2</v>
      </c>
      <c r="S607" s="17">
        <v>2.3914023382560799E-2</v>
      </c>
    </row>
    <row r="608" spans="2:19" x14ac:dyDescent="0.3">
      <c r="B608" t="s">
        <v>247</v>
      </c>
      <c r="C608" s="17">
        <v>4.8977785295853803E-2</v>
      </c>
      <c r="D608" s="17">
        <v>4.5834708667114601E-2</v>
      </c>
      <c r="E608" s="17">
        <v>5.1737279463195097E-2</v>
      </c>
      <c r="F608" s="17"/>
      <c r="G608" s="17">
        <v>3.3439216837864903E-2</v>
      </c>
      <c r="H608" s="17">
        <v>4.2598543283816702E-2</v>
      </c>
      <c r="I608" s="17">
        <v>6.5317130376649601E-2</v>
      </c>
      <c r="J608" s="17">
        <v>6.2460672242025797E-2</v>
      </c>
      <c r="K608" s="17"/>
      <c r="L608" s="17">
        <v>3.59410788281277E-2</v>
      </c>
      <c r="M608" s="17">
        <v>3.7699721926049298E-2</v>
      </c>
      <c r="N608" s="17">
        <v>4.2791511014679401E-2</v>
      </c>
      <c r="O608" s="17">
        <v>8.0914194319215302E-2</v>
      </c>
      <c r="P608" s="17"/>
      <c r="Q608" s="17">
        <v>5.1217554740162E-2</v>
      </c>
      <c r="R608" s="17">
        <v>2.58699000902043E-2</v>
      </c>
      <c r="S608" s="17">
        <v>2.44797004438282E-2</v>
      </c>
    </row>
    <row r="609" spans="2:19" x14ac:dyDescent="0.3">
      <c r="C609" s="17"/>
      <c r="D609" s="17"/>
      <c r="E609" s="17"/>
      <c r="F609" s="17"/>
      <c r="G609" s="17"/>
      <c r="H609" s="17"/>
      <c r="I609" s="17"/>
      <c r="J609" s="17"/>
      <c r="K609" s="17"/>
      <c r="L609" s="17"/>
      <c r="M609" s="17"/>
      <c r="N609" s="17"/>
      <c r="O609" s="17"/>
      <c r="P609" s="17"/>
      <c r="Q609" s="17"/>
      <c r="R609" s="17"/>
      <c r="S609" s="17"/>
    </row>
    <row r="610" spans="2:19" x14ac:dyDescent="0.3">
      <c r="B610" s="6" t="s">
        <v>250</v>
      </c>
      <c r="C610" s="17"/>
      <c r="D610" s="17"/>
      <c r="E610" s="17"/>
      <c r="F610" s="17"/>
      <c r="G610" s="17"/>
      <c r="H610" s="17"/>
      <c r="I610" s="17"/>
      <c r="J610" s="17"/>
      <c r="K610" s="17"/>
      <c r="L610" s="17"/>
      <c r="M610" s="17"/>
      <c r="N610" s="17"/>
      <c r="O610" s="17"/>
      <c r="P610" s="17"/>
      <c r="Q610" s="17"/>
      <c r="R610" s="17"/>
      <c r="S610" s="17"/>
    </row>
    <row r="611" spans="2:19" x14ac:dyDescent="0.3">
      <c r="B611" s="24" t="s">
        <v>50</v>
      </c>
      <c r="C611" s="17"/>
      <c r="D611" s="17"/>
      <c r="E611" s="17"/>
      <c r="F611" s="17"/>
      <c r="G611" s="17"/>
      <c r="H611" s="17"/>
      <c r="I611" s="17"/>
      <c r="J611" s="17"/>
      <c r="K611" s="17"/>
      <c r="L611" s="17"/>
      <c r="M611" s="17"/>
      <c r="N611" s="17"/>
      <c r="O611" s="17"/>
      <c r="P611" s="17"/>
      <c r="Q611" s="17"/>
      <c r="R611" s="17"/>
      <c r="S611" s="17"/>
    </row>
    <row r="612" spans="2:19" x14ac:dyDescent="0.3">
      <c r="B612" t="s">
        <v>246</v>
      </c>
      <c r="C612" s="17">
        <v>0.50799230647092397</v>
      </c>
      <c r="D612" s="17">
        <v>0.48405331378987698</v>
      </c>
      <c r="E612" s="17">
        <v>0.52932210542484304</v>
      </c>
      <c r="F612" s="17"/>
      <c r="G612" s="17">
        <v>0.60267723894854397</v>
      </c>
      <c r="H612" s="17">
        <v>0.52360070056693397</v>
      </c>
      <c r="I612" s="17">
        <v>0.485607446912795</v>
      </c>
      <c r="J612" s="17">
        <v>0.38715667708043999</v>
      </c>
      <c r="K612" s="17"/>
      <c r="L612" s="17">
        <v>0.44577762658078302</v>
      </c>
      <c r="M612" s="17">
        <v>0.46763112868860102</v>
      </c>
      <c r="N612" s="17">
        <v>0.53154473175125605</v>
      </c>
      <c r="O612" s="17">
        <v>0.58834490586626997</v>
      </c>
      <c r="P612" s="17"/>
      <c r="Q612" s="17">
        <v>0.50949285141554401</v>
      </c>
      <c r="R612" s="17">
        <v>0.47788318493494603</v>
      </c>
      <c r="S612" s="17">
        <v>0.53526437851543496</v>
      </c>
    </row>
    <row r="613" spans="2:19" x14ac:dyDescent="0.3">
      <c r="B613" t="s">
        <v>244</v>
      </c>
      <c r="C613" s="17">
        <v>0.483976110525693</v>
      </c>
      <c r="D613" s="17">
        <v>0.48059977848973701</v>
      </c>
      <c r="E613" s="17">
        <v>0.48535381393355398</v>
      </c>
      <c r="F613" s="17"/>
      <c r="G613" s="17">
        <v>0.51725056637821698</v>
      </c>
      <c r="H613" s="17">
        <v>0.48488190811863302</v>
      </c>
      <c r="I613" s="17">
        <v>0.49760168574809199</v>
      </c>
      <c r="J613" s="17">
        <v>0.43256761578983399</v>
      </c>
      <c r="K613" s="17"/>
      <c r="L613" s="17">
        <v>0.405484313582127</v>
      </c>
      <c r="M613" s="17">
        <v>0.454922857797189</v>
      </c>
      <c r="N613" s="17">
        <v>0.49042883631096801</v>
      </c>
      <c r="O613" s="17">
        <v>0.58690029879830896</v>
      </c>
      <c r="P613" s="17"/>
      <c r="Q613" s="17">
        <v>0.48623151426098299</v>
      </c>
      <c r="R613" s="17">
        <v>0.42408266318308402</v>
      </c>
      <c r="S613" s="17">
        <v>0.498578839792021</v>
      </c>
    </row>
    <row r="614" spans="2:19" x14ac:dyDescent="0.3">
      <c r="B614" t="s">
        <v>245</v>
      </c>
      <c r="C614" s="17">
        <v>0.31945268289829998</v>
      </c>
      <c r="D614" s="17">
        <v>0.305909906892885</v>
      </c>
      <c r="E614" s="17">
        <v>0.32958339441002099</v>
      </c>
      <c r="F614" s="17"/>
      <c r="G614" s="17">
        <v>0.37943186655170003</v>
      </c>
      <c r="H614" s="17">
        <v>0.328808766080185</v>
      </c>
      <c r="I614" s="17">
        <v>0.28747787736922098</v>
      </c>
      <c r="J614" s="17">
        <v>0.26232280569556998</v>
      </c>
      <c r="K614" s="17"/>
      <c r="L614" s="17">
        <v>0.27517293104651402</v>
      </c>
      <c r="M614" s="17">
        <v>0.30150574136156599</v>
      </c>
      <c r="N614" s="17">
        <v>0.30778277576270302</v>
      </c>
      <c r="O614" s="17">
        <v>0.39578553332678201</v>
      </c>
      <c r="P614" s="17"/>
      <c r="Q614" s="17">
        <v>0.31756080976019602</v>
      </c>
      <c r="R614" s="17">
        <v>0.4061579916866</v>
      </c>
      <c r="S614" s="17">
        <v>0.30941565554737399</v>
      </c>
    </row>
    <row r="615" spans="2:19" x14ac:dyDescent="0.3">
      <c r="B615" t="s">
        <v>241</v>
      </c>
      <c r="C615" s="17">
        <v>0.292883933547676</v>
      </c>
      <c r="D615" s="17">
        <v>0.28716263975240403</v>
      </c>
      <c r="E615" s="17">
        <v>0.29497237972728801</v>
      </c>
      <c r="F615" s="17"/>
      <c r="G615" s="17">
        <v>0.29545313829314102</v>
      </c>
      <c r="H615" s="17">
        <v>0.29371640284067202</v>
      </c>
      <c r="I615" s="17">
        <v>0.28848315319265599</v>
      </c>
      <c r="J615" s="17">
        <v>0.29454281547605299</v>
      </c>
      <c r="K615" s="17"/>
      <c r="L615" s="17">
        <v>0.22824639299045099</v>
      </c>
      <c r="M615" s="17">
        <v>0.25670970541298999</v>
      </c>
      <c r="N615" s="17">
        <v>0.29694990875063598</v>
      </c>
      <c r="O615" s="17">
        <v>0.39224127607857301</v>
      </c>
      <c r="P615" s="17"/>
      <c r="Q615" s="17">
        <v>0.28765621845203199</v>
      </c>
      <c r="R615" s="17">
        <v>0.343174648637048</v>
      </c>
      <c r="S615" s="17">
        <v>0.20912314508031399</v>
      </c>
    </row>
    <row r="616" spans="2:19" x14ac:dyDescent="0.3">
      <c r="B616" t="s">
        <v>243</v>
      </c>
      <c r="C616" s="17">
        <v>0.27067499891742902</v>
      </c>
      <c r="D616" s="17">
        <v>0.240307845067293</v>
      </c>
      <c r="E616" s="17">
        <v>0.298907875791184</v>
      </c>
      <c r="F616" s="17"/>
      <c r="G616" s="17">
        <v>0.30740073226661402</v>
      </c>
      <c r="H616" s="17">
        <v>0.27933223280387998</v>
      </c>
      <c r="I616" s="17">
        <v>0.24485899523370799</v>
      </c>
      <c r="J616" s="17">
        <v>0.23262363242608999</v>
      </c>
      <c r="K616" s="17"/>
      <c r="L616" s="17">
        <v>0.22934014750304399</v>
      </c>
      <c r="M616" s="17">
        <v>0.228375041955379</v>
      </c>
      <c r="N616" s="17">
        <v>0.28025253112426901</v>
      </c>
      <c r="O616" s="17">
        <v>0.34738414389293198</v>
      </c>
      <c r="P616" s="17"/>
      <c r="Q616" s="17">
        <v>0.26579067091658298</v>
      </c>
      <c r="R616" s="17">
        <v>0.30865330597070501</v>
      </c>
      <c r="S616" s="17">
        <v>0.263453232418904</v>
      </c>
    </row>
    <row r="617" spans="2:19" x14ac:dyDescent="0.3">
      <c r="B617" t="s">
        <v>239</v>
      </c>
      <c r="C617" s="17">
        <v>0.22697709239969499</v>
      </c>
      <c r="D617" s="17">
        <v>0.20969355950915899</v>
      </c>
      <c r="E617" s="17">
        <v>0.24159762436515</v>
      </c>
      <c r="F617" s="17"/>
      <c r="G617" s="17">
        <v>0.22194769648818899</v>
      </c>
      <c r="H617" s="17">
        <v>0.23769434733426101</v>
      </c>
      <c r="I617" s="17">
        <v>0.23512412080546399</v>
      </c>
      <c r="J617" s="17">
        <v>0.21266006032649801</v>
      </c>
      <c r="K617" s="17"/>
      <c r="L617" s="17">
        <v>0.152002484149448</v>
      </c>
      <c r="M617" s="17">
        <v>0.210968279435711</v>
      </c>
      <c r="N617" s="17">
        <v>0.217603395585586</v>
      </c>
      <c r="O617" s="17">
        <v>0.32942103515605903</v>
      </c>
      <c r="P617" s="17"/>
      <c r="Q617" s="17">
        <v>0.22129533230753601</v>
      </c>
      <c r="R617" s="17">
        <v>0.24816314233140199</v>
      </c>
      <c r="S617" s="17">
        <v>0.217636838536024</v>
      </c>
    </row>
    <row r="618" spans="2:19" x14ac:dyDescent="0.3">
      <c r="B618" t="s">
        <v>237</v>
      </c>
      <c r="C618" s="17">
        <v>0.207483520702681</v>
      </c>
      <c r="D618" s="17">
        <v>0.19439940931506899</v>
      </c>
      <c r="E618" s="17">
        <v>0.21710771549399399</v>
      </c>
      <c r="F618" s="17"/>
      <c r="G618" s="17">
        <v>0.21859217431514399</v>
      </c>
      <c r="H618" s="17">
        <v>0.21546798553334201</v>
      </c>
      <c r="I618" s="17">
        <v>0.17688323879176901</v>
      </c>
      <c r="J618" s="17">
        <v>0.21187756641870001</v>
      </c>
      <c r="K618" s="17"/>
      <c r="L618" s="17">
        <v>0.14738337333964899</v>
      </c>
      <c r="M618" s="17">
        <v>0.15323339806490199</v>
      </c>
      <c r="N618" s="17">
        <v>0.196006358819307</v>
      </c>
      <c r="O618" s="17">
        <v>0.33869203813625598</v>
      </c>
      <c r="P618" s="17"/>
      <c r="Q618" s="17">
        <v>0.198504495539406</v>
      </c>
      <c r="R618" s="17">
        <v>0.26254952217981398</v>
      </c>
      <c r="S618" s="17">
        <v>0.17538781115441601</v>
      </c>
    </row>
    <row r="619" spans="2:19" x14ac:dyDescent="0.3">
      <c r="B619" t="s">
        <v>78</v>
      </c>
      <c r="C619" s="17">
        <v>0.200894175843888</v>
      </c>
      <c r="D619" s="17">
        <v>0.20880701309873301</v>
      </c>
      <c r="E619" s="17">
        <v>0.19309109896860399</v>
      </c>
      <c r="F619" s="17"/>
      <c r="G619" s="17">
        <v>0.12309069047860299</v>
      </c>
      <c r="H619" s="17">
        <v>0.18297578320393201</v>
      </c>
      <c r="I619" s="17">
        <v>0.218333501927233</v>
      </c>
      <c r="J619" s="17">
        <v>0.30470393234752002</v>
      </c>
      <c r="K619" s="17"/>
      <c r="L619" s="17">
        <v>0.30030462057443702</v>
      </c>
      <c r="M619" s="17">
        <v>0.20682585654051799</v>
      </c>
      <c r="N619" s="17">
        <v>0.17519266689358301</v>
      </c>
      <c r="O619" s="17">
        <v>0.122911562219174</v>
      </c>
      <c r="P619" s="17"/>
      <c r="Q619" s="17">
        <v>0.20800155633103601</v>
      </c>
      <c r="R619" s="17">
        <v>0.142701238437447</v>
      </c>
      <c r="S619" s="17">
        <v>0.15767700555796599</v>
      </c>
    </row>
    <row r="620" spans="2:19" x14ac:dyDescent="0.3">
      <c r="B620" t="s">
        <v>242</v>
      </c>
      <c r="C620" s="17">
        <v>0.171334603924016</v>
      </c>
      <c r="D620" s="17">
        <v>0.135912108452479</v>
      </c>
      <c r="E620" s="17">
        <v>0.20332013132077401</v>
      </c>
      <c r="F620" s="17"/>
      <c r="G620" s="17">
        <v>0.201521580770086</v>
      </c>
      <c r="H620" s="17">
        <v>0.158438283689667</v>
      </c>
      <c r="I620" s="17">
        <v>0.175958702754824</v>
      </c>
      <c r="J620" s="17">
        <v>0.141614062655497</v>
      </c>
      <c r="K620" s="17"/>
      <c r="L620" s="17">
        <v>0.145895034797942</v>
      </c>
      <c r="M620" s="17">
        <v>0.11137143540765999</v>
      </c>
      <c r="N620" s="17">
        <v>0.15802715649389801</v>
      </c>
      <c r="O620" s="17">
        <v>0.27604435598409599</v>
      </c>
      <c r="P620" s="17"/>
      <c r="Q620" s="17">
        <v>0.16304820753027299</v>
      </c>
      <c r="R620" s="17">
        <v>0.177145034985626</v>
      </c>
      <c r="S620" s="17">
        <v>0.19991736749640701</v>
      </c>
    </row>
    <row r="621" spans="2:19" x14ac:dyDescent="0.3">
      <c r="B621" t="s">
        <v>238</v>
      </c>
      <c r="C621" s="17">
        <v>8.4590265833840397E-2</v>
      </c>
      <c r="D621" s="17">
        <v>8.4638064837668101E-2</v>
      </c>
      <c r="E621" s="17">
        <v>8.2087993666564898E-2</v>
      </c>
      <c r="F621" s="17"/>
      <c r="G621" s="17">
        <v>9.9330974128636201E-2</v>
      </c>
      <c r="H621" s="17">
        <v>8.8173283965059496E-2</v>
      </c>
      <c r="I621" s="17">
        <v>6.4434105312465795E-2</v>
      </c>
      <c r="J621" s="17">
        <v>7.9592874137314695E-2</v>
      </c>
      <c r="K621" s="17"/>
      <c r="L621" s="17">
        <v>8.3295575494901394E-2</v>
      </c>
      <c r="M621" s="17">
        <v>5.8567381064232302E-2</v>
      </c>
      <c r="N621" s="17">
        <v>0.10502003260950001</v>
      </c>
      <c r="O621" s="17">
        <v>9.1898027466277399E-2</v>
      </c>
      <c r="P621" s="17"/>
      <c r="Q621" s="17">
        <v>8.0561923593148302E-2</v>
      </c>
      <c r="R621" s="17">
        <v>0.12314791900918901</v>
      </c>
      <c r="S621" s="17">
        <v>9.2644908795169206E-2</v>
      </c>
    </row>
    <row r="622" spans="2:19" x14ac:dyDescent="0.3">
      <c r="B622" t="s">
        <v>240</v>
      </c>
      <c r="C622" s="17">
        <v>8.2795105941390695E-2</v>
      </c>
      <c r="D622" s="17">
        <v>7.7455202791653299E-2</v>
      </c>
      <c r="E622" s="17">
        <v>8.4861463320865096E-2</v>
      </c>
      <c r="F622" s="17"/>
      <c r="G622" s="17">
        <v>9.2652426497181598E-2</v>
      </c>
      <c r="H622" s="17">
        <v>8.00222804613617E-2</v>
      </c>
      <c r="I622" s="17">
        <v>8.5471859860223001E-2</v>
      </c>
      <c r="J622" s="17">
        <v>7.2162632592596004E-2</v>
      </c>
      <c r="K622" s="17"/>
      <c r="L622" s="17">
        <v>6.7402185152841798E-2</v>
      </c>
      <c r="M622" s="17">
        <v>6.7511196554736197E-2</v>
      </c>
      <c r="N622" s="17">
        <v>8.6474496870652798E-2</v>
      </c>
      <c r="O622" s="17">
        <v>0.110732489261997</v>
      </c>
      <c r="P622" s="17"/>
      <c r="Q622" s="17">
        <v>7.8168204555818702E-2</v>
      </c>
      <c r="R622" s="17">
        <v>0.116569944860728</v>
      </c>
      <c r="S622" s="17">
        <v>7.5404982495061806E-2</v>
      </c>
    </row>
    <row r="623" spans="2:19" x14ac:dyDescent="0.3">
      <c r="B623" t="s">
        <v>249</v>
      </c>
      <c r="C623" s="17">
        <v>2.4179209505825298E-2</v>
      </c>
      <c r="D623" s="17">
        <v>2.6296461275989801E-2</v>
      </c>
      <c r="E623" s="17">
        <v>2.22701755250885E-2</v>
      </c>
      <c r="F623" s="17"/>
      <c r="G623" s="17">
        <v>2.9895932350085901E-2</v>
      </c>
      <c r="H623" s="17">
        <v>1.58530462166293E-2</v>
      </c>
      <c r="I623" s="17">
        <v>1.6143955042228202E-2</v>
      </c>
      <c r="J623" s="17">
        <v>3.3911578841046598E-2</v>
      </c>
      <c r="K623" s="17"/>
      <c r="L623" s="17">
        <v>1.9910381959457601E-2</v>
      </c>
      <c r="M623" s="17">
        <v>3.5002782900580898E-2</v>
      </c>
      <c r="N623" s="17">
        <v>2.8223851220411902E-2</v>
      </c>
      <c r="O623" s="17">
        <v>1.2359994750041599E-2</v>
      </c>
      <c r="P623" s="17"/>
      <c r="Q623" s="17">
        <v>2.34534575421337E-2</v>
      </c>
      <c r="R623" s="17">
        <v>3.1736617133573099E-2</v>
      </c>
      <c r="S623" s="17">
        <v>3.2558215573146899E-2</v>
      </c>
    </row>
    <row r="624" spans="2:19" x14ac:dyDescent="0.3">
      <c r="C624" s="17"/>
      <c r="D624" s="17"/>
      <c r="E624" s="17"/>
      <c r="F624" s="17"/>
      <c r="G624" s="17"/>
      <c r="H624" s="17"/>
      <c r="I624" s="17"/>
      <c r="J624" s="17"/>
      <c r="K624" s="17"/>
      <c r="L624" s="17"/>
      <c r="M624" s="17"/>
      <c r="N624" s="17"/>
      <c r="O624" s="17"/>
      <c r="P624" s="17"/>
      <c r="Q624" s="17"/>
      <c r="R624" s="17"/>
      <c r="S624" s="17"/>
    </row>
    <row r="625" spans="2:19" x14ac:dyDescent="0.3">
      <c r="B625" s="6" t="s">
        <v>258</v>
      </c>
      <c r="C625" s="17"/>
      <c r="D625" s="17"/>
      <c r="E625" s="17"/>
      <c r="F625" s="17"/>
      <c r="G625" s="17"/>
      <c r="H625" s="17"/>
      <c r="I625" s="17"/>
      <c r="J625" s="17"/>
      <c r="K625" s="17"/>
      <c r="L625" s="17"/>
      <c r="M625" s="17"/>
      <c r="N625" s="17"/>
      <c r="O625" s="17"/>
      <c r="P625" s="17"/>
      <c r="Q625" s="17"/>
      <c r="R625" s="17"/>
      <c r="S625" s="17"/>
    </row>
    <row r="626" spans="2:19" x14ac:dyDescent="0.3">
      <c r="B626" s="24" t="s">
        <v>50</v>
      </c>
      <c r="C626" s="17"/>
      <c r="D626" s="17"/>
      <c r="E626" s="17"/>
      <c r="F626" s="17"/>
      <c r="G626" s="17"/>
      <c r="H626" s="17"/>
      <c r="I626" s="17"/>
      <c r="J626" s="17"/>
      <c r="K626" s="17"/>
      <c r="L626" s="17"/>
      <c r="M626" s="17"/>
      <c r="N626" s="17"/>
      <c r="O626" s="17"/>
      <c r="P626" s="17"/>
      <c r="Q626" s="17"/>
      <c r="R626" s="17"/>
      <c r="S626" s="17"/>
    </row>
    <row r="627" spans="2:19" x14ac:dyDescent="0.3">
      <c r="B627" t="s">
        <v>255</v>
      </c>
      <c r="C627" s="17">
        <v>0.35922901509216398</v>
      </c>
      <c r="D627" s="17">
        <v>0.342782902040628</v>
      </c>
      <c r="E627" s="17">
        <v>0.37321222480307398</v>
      </c>
      <c r="F627" s="17"/>
      <c r="G627" s="17">
        <v>0.36546650013160897</v>
      </c>
      <c r="H627" s="17">
        <v>0.37062123051696999</v>
      </c>
      <c r="I627" s="17">
        <v>0.358006207271305</v>
      </c>
      <c r="J627" s="17">
        <v>0.34058173910928202</v>
      </c>
      <c r="K627" s="17"/>
      <c r="L627" s="17">
        <v>0.26856665112503503</v>
      </c>
      <c r="M627" s="17">
        <v>0.374807369345105</v>
      </c>
      <c r="N627" s="17">
        <v>0.35374722545571202</v>
      </c>
      <c r="O627" s="17">
        <v>0.438981055253581</v>
      </c>
      <c r="P627" s="17"/>
      <c r="Q627" s="17">
        <v>0.34925937230124199</v>
      </c>
      <c r="R627" s="17">
        <v>0.47196381928428699</v>
      </c>
      <c r="S627" s="17">
        <v>0.35929002903684798</v>
      </c>
    </row>
    <row r="628" spans="2:19" x14ac:dyDescent="0.3">
      <c r="B628" t="s">
        <v>256</v>
      </c>
      <c r="C628" s="17">
        <v>0.48109400544935499</v>
      </c>
      <c r="D628" s="17">
        <v>0.49807147345188801</v>
      </c>
      <c r="E628" s="17">
        <v>0.46606972144986503</v>
      </c>
      <c r="F628" s="17"/>
      <c r="G628" s="17">
        <v>0.50801454467525697</v>
      </c>
      <c r="H628" s="17">
        <v>0.45599160386097498</v>
      </c>
      <c r="I628" s="17">
        <v>0.50000412492333202</v>
      </c>
      <c r="J628" s="17">
        <v>0.460464036037953</v>
      </c>
      <c r="K628" s="17"/>
      <c r="L628" s="17">
        <v>0.52423516666386205</v>
      </c>
      <c r="M628" s="17">
        <v>0.493412737721244</v>
      </c>
      <c r="N628" s="17">
        <v>0.50137500749334096</v>
      </c>
      <c r="O628" s="17">
        <v>0.402658307116537</v>
      </c>
      <c r="P628" s="17"/>
      <c r="Q628" s="17">
        <v>0.48770663411990001</v>
      </c>
      <c r="R628" s="17">
        <v>0.40394049547210997</v>
      </c>
      <c r="S628" s="17">
        <v>0.54100100114508498</v>
      </c>
    </row>
    <row r="629" spans="2:19" x14ac:dyDescent="0.3">
      <c r="B629" t="s">
        <v>60</v>
      </c>
      <c r="C629" s="17">
        <v>0.159676979458481</v>
      </c>
      <c r="D629" s="17">
        <v>0.15914562450748301</v>
      </c>
      <c r="E629" s="17">
        <v>0.160718053747061</v>
      </c>
      <c r="F629" s="17"/>
      <c r="G629" s="17">
        <v>0.126518955193135</v>
      </c>
      <c r="H629" s="17">
        <v>0.173387165622055</v>
      </c>
      <c r="I629" s="17">
        <v>0.14198966780536301</v>
      </c>
      <c r="J629" s="17">
        <v>0.19895422485276501</v>
      </c>
      <c r="K629" s="17"/>
      <c r="L629" s="17">
        <v>0.207198182211103</v>
      </c>
      <c r="M629" s="17">
        <v>0.131779892933651</v>
      </c>
      <c r="N629" s="17">
        <v>0.14487776705094699</v>
      </c>
      <c r="O629" s="17">
        <v>0.15836063762988101</v>
      </c>
      <c r="P629" s="17"/>
      <c r="Q629" s="17">
        <v>0.16303399357885801</v>
      </c>
      <c r="R629" s="17">
        <v>0.124095685243603</v>
      </c>
      <c r="S629" s="17">
        <v>9.9708969818066706E-2</v>
      </c>
    </row>
    <row r="630" spans="2:19" x14ac:dyDescent="0.3">
      <c r="C630" s="17"/>
      <c r="D630" s="17"/>
      <c r="E630" s="17"/>
      <c r="F630" s="17"/>
      <c r="G630" s="17"/>
      <c r="H630" s="17"/>
      <c r="I630" s="17"/>
      <c r="J630" s="17"/>
      <c r="K630" s="17"/>
      <c r="L630" s="17"/>
      <c r="M630" s="17"/>
      <c r="N630" s="17"/>
      <c r="O630" s="17"/>
      <c r="P630" s="17"/>
      <c r="Q630" s="17"/>
      <c r="R630" s="17"/>
      <c r="S630" s="17"/>
    </row>
    <row r="631" spans="2:19" x14ac:dyDescent="0.3">
      <c r="B631" s="6" t="s">
        <v>259</v>
      </c>
      <c r="C631" s="17"/>
      <c r="D631" s="17"/>
      <c r="E631" s="17"/>
      <c r="F631" s="17"/>
      <c r="G631" s="17"/>
      <c r="H631" s="17"/>
      <c r="I631" s="17"/>
      <c r="J631" s="17"/>
      <c r="K631" s="17"/>
      <c r="L631" s="17"/>
      <c r="M631" s="17"/>
      <c r="N631" s="17"/>
      <c r="O631" s="17"/>
      <c r="P631" s="17"/>
      <c r="Q631" s="17"/>
      <c r="R631" s="17"/>
      <c r="S631" s="17"/>
    </row>
    <row r="632" spans="2:19" x14ac:dyDescent="0.3">
      <c r="B632" s="24" t="s">
        <v>50</v>
      </c>
      <c r="C632" s="17"/>
      <c r="D632" s="17"/>
      <c r="E632" s="17"/>
      <c r="F632" s="17"/>
      <c r="G632" s="17"/>
      <c r="H632" s="17"/>
      <c r="I632" s="17"/>
      <c r="J632" s="17"/>
      <c r="K632" s="17"/>
      <c r="L632" s="17"/>
      <c r="M632" s="17"/>
      <c r="N632" s="17"/>
      <c r="O632" s="17"/>
      <c r="P632" s="17"/>
      <c r="Q632" s="17"/>
      <c r="R632" s="17"/>
      <c r="S632" s="17"/>
    </row>
    <row r="633" spans="2:19" x14ac:dyDescent="0.3">
      <c r="B633" t="s">
        <v>255</v>
      </c>
      <c r="C633" s="17">
        <v>0.38939549774757398</v>
      </c>
      <c r="D633" s="17">
        <v>0.39052495754782401</v>
      </c>
      <c r="E633" s="17">
        <v>0.385463030331825</v>
      </c>
      <c r="F633" s="17"/>
      <c r="G633" s="17">
        <v>0.45131187442709603</v>
      </c>
      <c r="H633" s="17">
        <v>0.37877326786598098</v>
      </c>
      <c r="I633" s="17">
        <v>0.38375733633321402</v>
      </c>
      <c r="J633" s="17">
        <v>0.32880617528480899</v>
      </c>
      <c r="K633" s="17"/>
      <c r="L633" s="17">
        <v>0.30506225533079601</v>
      </c>
      <c r="M633" s="17">
        <v>0.38485527171498701</v>
      </c>
      <c r="N633" s="17">
        <v>0.42405162447511502</v>
      </c>
      <c r="O633" s="17">
        <v>0.44109513103199599</v>
      </c>
      <c r="P633" s="17"/>
      <c r="Q633" s="17">
        <v>0.38276489184578599</v>
      </c>
      <c r="R633" s="17">
        <v>0.504742324559324</v>
      </c>
      <c r="S633" s="17">
        <v>0.40521595746979799</v>
      </c>
    </row>
    <row r="634" spans="2:19" x14ac:dyDescent="0.3">
      <c r="B634" t="s">
        <v>256</v>
      </c>
      <c r="C634" s="17">
        <v>0.43528845471841998</v>
      </c>
      <c r="D634" s="17">
        <v>0.44594173071974103</v>
      </c>
      <c r="E634" s="17">
        <v>0.42674937006770303</v>
      </c>
      <c r="F634" s="17"/>
      <c r="G634" s="17">
        <v>0.40867375371342402</v>
      </c>
      <c r="H634" s="17">
        <v>0.42168946230472998</v>
      </c>
      <c r="I634" s="17">
        <v>0.44026048437889398</v>
      </c>
      <c r="J634" s="17">
        <v>0.47992477071915901</v>
      </c>
      <c r="K634" s="17"/>
      <c r="L634" s="17">
        <v>0.50334753455946502</v>
      </c>
      <c r="M634" s="17">
        <v>0.44629308196440998</v>
      </c>
      <c r="N634" s="17">
        <v>0.417206793290546</v>
      </c>
      <c r="O634" s="17">
        <v>0.37491567365818401</v>
      </c>
      <c r="P634" s="17"/>
      <c r="Q634" s="17">
        <v>0.44376579617761802</v>
      </c>
      <c r="R634" s="17">
        <v>0.35056200720421399</v>
      </c>
      <c r="S634" s="17">
        <v>0.438958478123464</v>
      </c>
    </row>
    <row r="635" spans="2:19" x14ac:dyDescent="0.3">
      <c r="B635" t="s">
        <v>60</v>
      </c>
      <c r="C635" s="17">
        <v>0.17531604753400601</v>
      </c>
      <c r="D635" s="17">
        <v>0.16353331173243499</v>
      </c>
      <c r="E635" s="17">
        <v>0.187787599600472</v>
      </c>
      <c r="F635" s="17"/>
      <c r="G635" s="17">
        <v>0.14001437185948001</v>
      </c>
      <c r="H635" s="17">
        <v>0.19953726982928999</v>
      </c>
      <c r="I635" s="17">
        <v>0.175982179287892</v>
      </c>
      <c r="J635" s="17">
        <v>0.191269053996032</v>
      </c>
      <c r="K635" s="17"/>
      <c r="L635" s="17">
        <v>0.19159021010973901</v>
      </c>
      <c r="M635" s="17">
        <v>0.16885164632060301</v>
      </c>
      <c r="N635" s="17">
        <v>0.15874158223433901</v>
      </c>
      <c r="O635" s="17">
        <v>0.18398919530982</v>
      </c>
      <c r="P635" s="17"/>
      <c r="Q635" s="17">
        <v>0.17346931197659701</v>
      </c>
      <c r="R635" s="17">
        <v>0.14469566823646199</v>
      </c>
      <c r="S635" s="17">
        <v>0.155825564406738</v>
      </c>
    </row>
    <row r="636" spans="2:19" x14ac:dyDescent="0.3">
      <c r="C636" s="17"/>
      <c r="D636" s="17"/>
      <c r="E636" s="17"/>
      <c r="F636" s="17"/>
      <c r="G636" s="17"/>
      <c r="H636" s="17"/>
      <c r="I636" s="17"/>
      <c r="J636" s="17"/>
      <c r="K636" s="17"/>
      <c r="L636" s="17"/>
      <c r="M636" s="17"/>
      <c r="N636" s="17"/>
      <c r="O636" s="17"/>
      <c r="P636" s="17"/>
      <c r="Q636" s="17"/>
      <c r="R636" s="17"/>
      <c r="S636" s="17"/>
    </row>
    <row r="637" spans="2:19" x14ac:dyDescent="0.3">
      <c r="B637" s="6" t="s">
        <v>260</v>
      </c>
      <c r="C637" s="17"/>
      <c r="D637" s="17"/>
      <c r="E637" s="17"/>
      <c r="F637" s="17"/>
      <c r="G637" s="17"/>
      <c r="H637" s="17"/>
      <c r="I637" s="17"/>
      <c r="J637" s="17"/>
      <c r="K637" s="17"/>
      <c r="L637" s="17"/>
      <c r="M637" s="17"/>
      <c r="N637" s="17"/>
      <c r="O637" s="17"/>
      <c r="P637" s="17"/>
      <c r="Q637" s="17"/>
      <c r="R637" s="17"/>
      <c r="S637" s="17"/>
    </row>
    <row r="638" spans="2:19" x14ac:dyDescent="0.3">
      <c r="B638" s="24" t="s">
        <v>50</v>
      </c>
      <c r="C638" s="17"/>
      <c r="D638" s="17"/>
      <c r="E638" s="17"/>
      <c r="F638" s="17"/>
      <c r="G638" s="17"/>
      <c r="H638" s="17"/>
      <c r="I638" s="17"/>
      <c r="J638" s="17"/>
      <c r="K638" s="17"/>
      <c r="L638" s="17"/>
      <c r="M638" s="17"/>
      <c r="N638" s="17"/>
      <c r="O638" s="17"/>
      <c r="P638" s="17"/>
      <c r="Q638" s="17"/>
      <c r="R638" s="17"/>
      <c r="S638" s="17"/>
    </row>
    <row r="639" spans="2:19" x14ac:dyDescent="0.3">
      <c r="B639" t="s">
        <v>255</v>
      </c>
      <c r="C639" s="17">
        <v>0.32538722953062099</v>
      </c>
      <c r="D639" s="17">
        <v>0.330909741823045</v>
      </c>
      <c r="E639" s="17">
        <v>0.320425736521395</v>
      </c>
      <c r="F639" s="17"/>
      <c r="G639" s="17">
        <v>0.33874326034659402</v>
      </c>
      <c r="H639" s="17">
        <v>0.341551105940541</v>
      </c>
      <c r="I639" s="17">
        <v>0.35417481192656602</v>
      </c>
      <c r="J639" s="17">
        <v>0.26208440953721002</v>
      </c>
      <c r="K639" s="17"/>
      <c r="L639" s="17">
        <v>0.26714061787105198</v>
      </c>
      <c r="M639" s="17">
        <v>0.32992394383611201</v>
      </c>
      <c r="N639" s="17">
        <v>0.318574957262859</v>
      </c>
      <c r="O639" s="17">
        <v>0.38610707280234102</v>
      </c>
      <c r="P639" s="17"/>
      <c r="Q639" s="17">
        <v>0.30674433212834701</v>
      </c>
      <c r="R639" s="17">
        <v>0.52314498914565699</v>
      </c>
      <c r="S639" s="17">
        <v>0.337835456354179</v>
      </c>
    </row>
    <row r="640" spans="2:19" x14ac:dyDescent="0.3">
      <c r="B640" t="s">
        <v>256</v>
      </c>
      <c r="C640" s="17">
        <v>0.59396769319647502</v>
      </c>
      <c r="D640" s="17">
        <v>0.59672524309623498</v>
      </c>
      <c r="E640" s="17">
        <v>0.59143230888524001</v>
      </c>
      <c r="F640" s="17"/>
      <c r="G640" s="17">
        <v>0.60446282770229798</v>
      </c>
      <c r="H640" s="17">
        <v>0.59211474677213705</v>
      </c>
      <c r="I640" s="17">
        <v>0.555929905098974</v>
      </c>
      <c r="J640" s="17">
        <v>0.62079005275160204</v>
      </c>
      <c r="K640" s="17"/>
      <c r="L640" s="17">
        <v>0.64442118976318896</v>
      </c>
      <c r="M640" s="17">
        <v>0.59449234381481997</v>
      </c>
      <c r="N640" s="17">
        <v>0.61099638855043203</v>
      </c>
      <c r="O640" s="17">
        <v>0.52449900205802702</v>
      </c>
      <c r="P640" s="17"/>
      <c r="Q640" s="17">
        <v>0.61552175683309196</v>
      </c>
      <c r="R640" s="17">
        <v>0.39727230856773299</v>
      </c>
      <c r="S640" s="17">
        <v>0.58488557143711895</v>
      </c>
    </row>
    <row r="641" spans="2:19" x14ac:dyDescent="0.3">
      <c r="B641" t="s">
        <v>60</v>
      </c>
      <c r="C641" s="17">
        <v>8.0645077272903806E-2</v>
      </c>
      <c r="D641" s="17">
        <v>7.23650150807197E-2</v>
      </c>
      <c r="E641" s="17">
        <v>8.8141954593365796E-2</v>
      </c>
      <c r="F641" s="17"/>
      <c r="G641" s="17">
        <v>5.67939119511085E-2</v>
      </c>
      <c r="H641" s="17">
        <v>6.6334147287322495E-2</v>
      </c>
      <c r="I641" s="17">
        <v>8.9895282974460797E-2</v>
      </c>
      <c r="J641" s="17">
        <v>0.117125537711188</v>
      </c>
      <c r="K641" s="17"/>
      <c r="L641" s="17">
        <v>8.8438192365758797E-2</v>
      </c>
      <c r="M641" s="17">
        <v>7.5583712349067994E-2</v>
      </c>
      <c r="N641" s="17">
        <v>7.0428654186709197E-2</v>
      </c>
      <c r="O641" s="17">
        <v>8.9393925139631597E-2</v>
      </c>
      <c r="P641" s="17"/>
      <c r="Q641" s="17">
        <v>7.7733911038560699E-2</v>
      </c>
      <c r="R641" s="17">
        <v>7.9582702286609505E-2</v>
      </c>
      <c r="S641" s="17">
        <v>7.7278972208701904E-2</v>
      </c>
    </row>
    <row r="642" spans="2:19" x14ac:dyDescent="0.3">
      <c r="C642" s="17"/>
      <c r="D642" s="17"/>
      <c r="E642" s="17"/>
      <c r="F642" s="17"/>
      <c r="G642" s="17"/>
      <c r="H642" s="17"/>
      <c r="I642" s="17"/>
      <c r="J642" s="17"/>
      <c r="K642" s="17"/>
      <c r="L642" s="17"/>
      <c r="M642" s="17"/>
      <c r="N642" s="17"/>
      <c r="O642" s="17"/>
      <c r="P642" s="17"/>
      <c r="Q642" s="17"/>
      <c r="R642" s="17"/>
      <c r="S642" s="17"/>
    </row>
    <row r="643" spans="2:19" x14ac:dyDescent="0.3">
      <c r="B643" s="6" t="s">
        <v>261</v>
      </c>
      <c r="C643" s="17"/>
      <c r="D643" s="17"/>
      <c r="E643" s="17"/>
      <c r="F643" s="17"/>
      <c r="G643" s="17"/>
      <c r="H643" s="17"/>
      <c r="I643" s="17"/>
      <c r="J643" s="17"/>
      <c r="K643" s="17"/>
      <c r="L643" s="17"/>
      <c r="M643" s="17"/>
      <c r="N643" s="17"/>
      <c r="O643" s="17"/>
      <c r="P643" s="17"/>
      <c r="Q643" s="17"/>
      <c r="R643" s="17"/>
      <c r="S643" s="17"/>
    </row>
    <row r="644" spans="2:19" x14ac:dyDescent="0.3">
      <c r="B644" s="24" t="s">
        <v>50</v>
      </c>
      <c r="C644" s="17"/>
      <c r="D644" s="17"/>
      <c r="E644" s="17"/>
      <c r="F644" s="17"/>
      <c r="G644" s="17"/>
      <c r="H644" s="17"/>
      <c r="I644" s="17"/>
      <c r="J644" s="17"/>
      <c r="K644" s="17"/>
      <c r="L644" s="17"/>
      <c r="M644" s="17"/>
      <c r="N644" s="17"/>
      <c r="O644" s="17"/>
      <c r="P644" s="17"/>
      <c r="Q644" s="17"/>
      <c r="R644" s="17"/>
      <c r="S644" s="17"/>
    </row>
    <row r="645" spans="2:19" x14ac:dyDescent="0.3">
      <c r="B645" t="s">
        <v>255</v>
      </c>
      <c r="C645" s="17">
        <v>0.52108261345540297</v>
      </c>
      <c r="D645" s="17">
        <v>0.50100522470083297</v>
      </c>
      <c r="E645" s="17">
        <v>0.54159074894753101</v>
      </c>
      <c r="F645" s="17"/>
      <c r="G645" s="17">
        <v>0.56999196258186002</v>
      </c>
      <c r="H645" s="17">
        <v>0.49069993871810402</v>
      </c>
      <c r="I645" s="17">
        <v>0.52032422535745504</v>
      </c>
      <c r="J645" s="17">
        <v>0.49033181157452099</v>
      </c>
      <c r="K645" s="17"/>
      <c r="L645" s="17">
        <v>0.38194016273826198</v>
      </c>
      <c r="M645" s="17">
        <v>0.51951271518852704</v>
      </c>
      <c r="N645" s="17">
        <v>0.53874849080159004</v>
      </c>
      <c r="O645" s="17">
        <v>0.64278496999572299</v>
      </c>
      <c r="P645" s="17"/>
      <c r="Q645" s="17">
        <v>0.51232924337414099</v>
      </c>
      <c r="R645" s="17">
        <v>0.63513722450200305</v>
      </c>
      <c r="S645" s="17">
        <v>0.47498404914127601</v>
      </c>
    </row>
    <row r="646" spans="2:19" x14ac:dyDescent="0.3">
      <c r="B646" t="s">
        <v>256</v>
      </c>
      <c r="C646" s="17">
        <v>0.393775712958917</v>
      </c>
      <c r="D646" s="17">
        <v>0.419472732060238</v>
      </c>
      <c r="E646" s="17">
        <v>0.36755878900330902</v>
      </c>
      <c r="F646" s="17"/>
      <c r="G646" s="17">
        <v>0.37273334066228703</v>
      </c>
      <c r="H646" s="17">
        <v>0.42374116639647502</v>
      </c>
      <c r="I646" s="17">
        <v>0.38799087212946998</v>
      </c>
      <c r="J646" s="17">
        <v>0.39485220100115898</v>
      </c>
      <c r="K646" s="17"/>
      <c r="L646" s="17">
        <v>0.52295493790692105</v>
      </c>
      <c r="M646" s="17">
        <v>0.40222552928157901</v>
      </c>
      <c r="N646" s="17">
        <v>0.38800117467838302</v>
      </c>
      <c r="O646" s="17">
        <v>0.261713252075778</v>
      </c>
      <c r="P646" s="17"/>
      <c r="Q646" s="17">
        <v>0.40638376861620401</v>
      </c>
      <c r="R646" s="17">
        <v>0.297476348005275</v>
      </c>
      <c r="S646" s="17">
        <v>0.44896776165918201</v>
      </c>
    </row>
    <row r="647" spans="2:19" x14ac:dyDescent="0.3">
      <c r="B647" t="s">
        <v>60</v>
      </c>
      <c r="C647" s="17">
        <v>8.5141673585680006E-2</v>
      </c>
      <c r="D647" s="17">
        <v>7.9522043238928697E-2</v>
      </c>
      <c r="E647" s="17">
        <v>9.0850462049159697E-2</v>
      </c>
      <c r="F647" s="17"/>
      <c r="G647" s="17">
        <v>5.7274696755852797E-2</v>
      </c>
      <c r="H647" s="17">
        <v>8.5558894885420206E-2</v>
      </c>
      <c r="I647" s="17">
        <v>9.1684902513074901E-2</v>
      </c>
      <c r="J647" s="17">
        <v>0.114815987424319</v>
      </c>
      <c r="K647" s="17"/>
      <c r="L647" s="17">
        <v>9.5104899354817293E-2</v>
      </c>
      <c r="M647" s="17">
        <v>7.82617555298942E-2</v>
      </c>
      <c r="N647" s="17">
        <v>7.3250334520026897E-2</v>
      </c>
      <c r="O647" s="17">
        <v>9.5501777928498899E-2</v>
      </c>
      <c r="P647" s="17"/>
      <c r="Q647" s="17">
        <v>8.1286988009654906E-2</v>
      </c>
      <c r="R647" s="17">
        <v>6.7386427492722098E-2</v>
      </c>
      <c r="S647" s="17">
        <v>7.6048189199541594E-2</v>
      </c>
    </row>
    <row r="648" spans="2:19" x14ac:dyDescent="0.3">
      <c r="C648" s="17"/>
      <c r="D648" s="17"/>
      <c r="E648" s="17"/>
      <c r="F648" s="17"/>
      <c r="G648" s="17"/>
      <c r="H648" s="17"/>
      <c r="I648" s="17"/>
      <c r="J648" s="17"/>
      <c r="K648" s="17"/>
      <c r="L648" s="17"/>
      <c r="M648" s="17"/>
      <c r="N648" s="17"/>
      <c r="O648" s="17"/>
      <c r="P648" s="17"/>
      <c r="Q648" s="17"/>
      <c r="R648" s="17"/>
      <c r="S648" s="17"/>
    </row>
    <row r="649" spans="2:19" x14ac:dyDescent="0.3">
      <c r="B649" s="6" t="s">
        <v>266</v>
      </c>
      <c r="C649" s="17"/>
      <c r="D649" s="17"/>
      <c r="E649" s="17"/>
      <c r="F649" s="17"/>
      <c r="G649" s="17"/>
      <c r="H649" s="17"/>
      <c r="I649" s="17"/>
      <c r="J649" s="17"/>
      <c r="K649" s="17"/>
      <c r="L649" s="17"/>
      <c r="M649" s="17"/>
      <c r="N649" s="17"/>
      <c r="O649" s="17"/>
      <c r="P649" s="17"/>
      <c r="Q649" s="17"/>
      <c r="R649" s="17"/>
      <c r="S649" s="17"/>
    </row>
    <row r="650" spans="2:19" x14ac:dyDescent="0.3">
      <c r="B650" s="24" t="s">
        <v>50</v>
      </c>
      <c r="C650" s="17"/>
      <c r="D650" s="17"/>
      <c r="E650" s="17"/>
      <c r="F650" s="17"/>
      <c r="G650" s="17"/>
      <c r="H650" s="17"/>
      <c r="I650" s="17"/>
      <c r="J650" s="17"/>
      <c r="K650" s="17"/>
      <c r="L650" s="17"/>
      <c r="M650" s="17"/>
      <c r="N650" s="17"/>
      <c r="O650" s="17"/>
      <c r="P650" s="17"/>
      <c r="Q650" s="17"/>
      <c r="R650" s="17"/>
      <c r="S650" s="17"/>
    </row>
    <row r="651" spans="2:19" x14ac:dyDescent="0.3">
      <c r="B651" t="s">
        <v>262</v>
      </c>
      <c r="C651" s="17">
        <v>0.18950479997004499</v>
      </c>
      <c r="D651" s="17">
        <v>0.183883918197115</v>
      </c>
      <c r="E651" s="17">
        <v>0.19556997306305701</v>
      </c>
      <c r="F651" s="17"/>
      <c r="G651" s="17">
        <v>0.22155790612809501</v>
      </c>
      <c r="H651" s="17">
        <v>0.18583863402540901</v>
      </c>
      <c r="I651" s="17">
        <v>0.19222313047689801</v>
      </c>
      <c r="J651" s="17">
        <v>0.149304580207377</v>
      </c>
      <c r="K651" s="17"/>
      <c r="L651" s="17">
        <v>0.137041858690614</v>
      </c>
      <c r="M651" s="17">
        <v>0.20994872636423501</v>
      </c>
      <c r="N651" s="17">
        <v>0.20644019272044301</v>
      </c>
      <c r="O651" s="17">
        <v>0.20150972693928401</v>
      </c>
      <c r="P651" s="17"/>
      <c r="Q651" s="17">
        <v>0.175821795358097</v>
      </c>
      <c r="R651" s="17">
        <v>0.31206181898693403</v>
      </c>
      <c r="S651" s="17">
        <v>0.23880896483181099</v>
      </c>
    </row>
    <row r="652" spans="2:19" x14ac:dyDescent="0.3">
      <c r="B652" t="s">
        <v>263</v>
      </c>
      <c r="C652" s="17">
        <v>0.42817335719482702</v>
      </c>
      <c r="D652" s="17">
        <v>0.43165159338881898</v>
      </c>
      <c r="E652" s="17">
        <v>0.42412845799098098</v>
      </c>
      <c r="F652" s="17"/>
      <c r="G652" s="17">
        <v>0.48329756659411399</v>
      </c>
      <c r="H652" s="17">
        <v>0.44291134243003499</v>
      </c>
      <c r="I652" s="17">
        <v>0.39762675499394101</v>
      </c>
      <c r="J652" s="17">
        <v>0.37158206720721698</v>
      </c>
      <c r="K652" s="17"/>
      <c r="L652" s="17">
        <v>0.40353717900253999</v>
      </c>
      <c r="M652" s="17">
        <v>0.44633133604551101</v>
      </c>
      <c r="N652" s="17">
        <v>0.38862392494415199</v>
      </c>
      <c r="O652" s="17">
        <v>0.47601580490173201</v>
      </c>
      <c r="P652" s="17"/>
      <c r="Q652" s="17">
        <v>0.43282746301465602</v>
      </c>
      <c r="R652" s="17">
        <v>0.40417280048745902</v>
      </c>
      <c r="S652" s="17">
        <v>0.42195354768809801</v>
      </c>
    </row>
    <row r="653" spans="2:19" x14ac:dyDescent="0.3">
      <c r="B653" t="s">
        <v>264</v>
      </c>
      <c r="C653" s="17">
        <v>0.27461709973868997</v>
      </c>
      <c r="D653" s="17">
        <v>0.27537731002847399</v>
      </c>
      <c r="E653" s="17">
        <v>0.27391199349816597</v>
      </c>
      <c r="F653" s="17"/>
      <c r="G653" s="17">
        <v>0.25070357972707802</v>
      </c>
      <c r="H653" s="17">
        <v>0.27246051588114201</v>
      </c>
      <c r="I653" s="17">
        <v>0.29075751526465798</v>
      </c>
      <c r="J653" s="17">
        <v>0.29353703550344901</v>
      </c>
      <c r="K653" s="17"/>
      <c r="L653" s="17">
        <v>0.29785150037115599</v>
      </c>
      <c r="M653" s="17">
        <v>0.25657373888464202</v>
      </c>
      <c r="N653" s="17">
        <v>0.30909228435423303</v>
      </c>
      <c r="O653" s="17">
        <v>0.233549564923374</v>
      </c>
      <c r="P653" s="17"/>
      <c r="Q653" s="17">
        <v>0.28236911676166598</v>
      </c>
      <c r="R653" s="17">
        <v>0.22011240540584201</v>
      </c>
      <c r="S653" s="17">
        <v>0.26877647029299301</v>
      </c>
    </row>
    <row r="654" spans="2:19" x14ac:dyDescent="0.3">
      <c r="B654" t="s">
        <v>265</v>
      </c>
      <c r="C654" s="17">
        <v>2.5783113813147501E-2</v>
      </c>
      <c r="D654" s="17">
        <v>2.26653152282098E-2</v>
      </c>
      <c r="E654" s="17">
        <v>2.91186980415916E-2</v>
      </c>
      <c r="F654" s="17"/>
      <c r="G654" s="17">
        <v>8.9307773596372306E-3</v>
      </c>
      <c r="H654" s="17">
        <v>3.0367502092623799E-2</v>
      </c>
      <c r="I654" s="17">
        <v>2.3396438672907301E-2</v>
      </c>
      <c r="J654" s="17">
        <v>4.3422407071795802E-2</v>
      </c>
      <c r="K654" s="17"/>
      <c r="L654" s="17">
        <v>1.6129793930757901E-2</v>
      </c>
      <c r="M654" s="17">
        <v>2.2138859771105399E-2</v>
      </c>
      <c r="N654" s="17">
        <v>3.6195051525857398E-2</v>
      </c>
      <c r="O654" s="17">
        <v>2.8098314942309899E-2</v>
      </c>
      <c r="P654" s="17"/>
      <c r="Q654" s="17">
        <v>2.22622720868134E-2</v>
      </c>
      <c r="R654" s="17">
        <v>3.4725329085049501E-2</v>
      </c>
      <c r="S654" s="17">
        <v>3.0360353738870301E-2</v>
      </c>
    </row>
    <row r="655" spans="2:19" x14ac:dyDescent="0.3">
      <c r="B655" t="s">
        <v>60</v>
      </c>
      <c r="C655" s="17">
        <v>8.1921629283290498E-2</v>
      </c>
      <c r="D655" s="17">
        <v>8.6421863157381998E-2</v>
      </c>
      <c r="E655" s="17">
        <v>7.7270877406205196E-2</v>
      </c>
      <c r="F655" s="17"/>
      <c r="G655" s="17">
        <v>3.55101701910766E-2</v>
      </c>
      <c r="H655" s="17">
        <v>6.8422005570789299E-2</v>
      </c>
      <c r="I655" s="17">
        <v>9.5996160591595506E-2</v>
      </c>
      <c r="J655" s="17">
        <v>0.14215391001016101</v>
      </c>
      <c r="K655" s="17"/>
      <c r="L655" s="17">
        <v>0.14543966800493199</v>
      </c>
      <c r="M655" s="17">
        <v>6.5007338934506803E-2</v>
      </c>
      <c r="N655" s="17">
        <v>5.9648546455314297E-2</v>
      </c>
      <c r="O655" s="17">
        <v>6.0826588293300003E-2</v>
      </c>
      <c r="P655" s="17"/>
      <c r="Q655" s="17">
        <v>8.6719352778767703E-2</v>
      </c>
      <c r="R655" s="17">
        <v>2.8927646034715399E-2</v>
      </c>
      <c r="S655" s="17">
        <v>4.01006634482277E-2</v>
      </c>
    </row>
    <row r="656" spans="2:19" x14ac:dyDescent="0.3">
      <c r="C656" s="17"/>
      <c r="D656" s="17"/>
      <c r="E656" s="17"/>
      <c r="F656" s="17"/>
      <c r="G656" s="17"/>
      <c r="H656" s="17"/>
      <c r="I656" s="17"/>
      <c r="J656" s="17"/>
      <c r="K656" s="17"/>
      <c r="L656" s="17"/>
      <c r="M656" s="17"/>
      <c r="N656" s="17"/>
      <c r="O656" s="17"/>
      <c r="P656" s="17"/>
      <c r="Q656" s="17"/>
      <c r="R656" s="17"/>
      <c r="S656" s="17"/>
    </row>
    <row r="657" spans="2:19" x14ac:dyDescent="0.3">
      <c r="B657" s="6" t="s">
        <v>269</v>
      </c>
      <c r="C657" s="17"/>
      <c r="D657" s="17"/>
      <c r="E657" s="17"/>
      <c r="F657" s="17"/>
      <c r="G657" s="17"/>
      <c r="H657" s="17"/>
      <c r="I657" s="17"/>
      <c r="J657" s="17"/>
      <c r="K657" s="17"/>
      <c r="L657" s="17"/>
      <c r="M657" s="17"/>
      <c r="N657" s="17"/>
      <c r="O657" s="17"/>
      <c r="P657" s="17"/>
      <c r="Q657" s="17"/>
      <c r="R657" s="17"/>
      <c r="S657" s="17"/>
    </row>
    <row r="658" spans="2:19" x14ac:dyDescent="0.3">
      <c r="B658" s="24" t="s">
        <v>50</v>
      </c>
      <c r="C658" s="17"/>
      <c r="D658" s="17"/>
      <c r="E658" s="17"/>
      <c r="F658" s="17"/>
      <c r="G658" s="17"/>
      <c r="H658" s="17"/>
      <c r="I658" s="17"/>
      <c r="J658" s="17"/>
      <c r="K658" s="17"/>
      <c r="L658" s="17"/>
      <c r="M658" s="17"/>
      <c r="N658" s="17"/>
      <c r="O658" s="17"/>
      <c r="P658" s="17"/>
      <c r="Q658" s="17"/>
      <c r="R658" s="17"/>
      <c r="S658" s="17"/>
    </row>
    <row r="659" spans="2:19" x14ac:dyDescent="0.3">
      <c r="B659" t="s">
        <v>267</v>
      </c>
      <c r="C659" s="17">
        <v>0.68464896845604695</v>
      </c>
      <c r="D659" s="17">
        <v>0.68647290522041904</v>
      </c>
      <c r="E659" s="17">
        <v>0.68253278259584904</v>
      </c>
      <c r="F659" s="17"/>
      <c r="G659" s="17">
        <v>0.704032144758584</v>
      </c>
      <c r="H659" s="17">
        <v>0.70673561944460705</v>
      </c>
      <c r="I659" s="17">
        <v>0.68701959608960295</v>
      </c>
      <c r="J659" s="17">
        <v>0.63567655663977696</v>
      </c>
      <c r="K659" s="17"/>
      <c r="L659" s="17">
        <v>0.65416578306747697</v>
      </c>
      <c r="M659" s="17">
        <v>0.73049513950351697</v>
      </c>
      <c r="N659" s="17">
        <v>0.68285026606021304</v>
      </c>
      <c r="O659" s="17">
        <v>0.66749535034266205</v>
      </c>
      <c r="P659" s="17"/>
      <c r="Q659" s="17">
        <v>0.68778979168501597</v>
      </c>
      <c r="R659" s="17">
        <v>0.70974517819921501</v>
      </c>
      <c r="S659" s="17">
        <v>0.68848970100496898</v>
      </c>
    </row>
    <row r="660" spans="2:19" x14ac:dyDescent="0.3">
      <c r="B660" t="s">
        <v>268</v>
      </c>
      <c r="C660" s="17">
        <v>0.24401198260680701</v>
      </c>
      <c r="D660" s="17">
        <v>0.24803238261499999</v>
      </c>
      <c r="E660" s="17">
        <v>0.23967904603571599</v>
      </c>
      <c r="F660" s="17"/>
      <c r="G660" s="17">
        <v>0.24478340966380299</v>
      </c>
      <c r="H660" s="17">
        <v>0.229665830978977</v>
      </c>
      <c r="I660" s="17">
        <v>0.24640609210120401</v>
      </c>
      <c r="J660" s="17">
        <v>0.25759891892880399</v>
      </c>
      <c r="K660" s="17"/>
      <c r="L660" s="17">
        <v>0.233138715704684</v>
      </c>
      <c r="M660" s="17">
        <v>0.21540348638666401</v>
      </c>
      <c r="N660" s="17">
        <v>0.26199184708115197</v>
      </c>
      <c r="O660" s="17">
        <v>0.26634887628279902</v>
      </c>
      <c r="P660" s="17"/>
      <c r="Q660" s="17">
        <v>0.24250985800015401</v>
      </c>
      <c r="R660" s="17">
        <v>0.239736684887561</v>
      </c>
      <c r="S660" s="17">
        <v>0.27169887399294002</v>
      </c>
    </row>
    <row r="661" spans="2:19" x14ac:dyDescent="0.3">
      <c r="B661" t="s">
        <v>78</v>
      </c>
      <c r="C661" s="17">
        <v>7.1339048937146099E-2</v>
      </c>
      <c r="D661" s="17">
        <v>6.5494712164580998E-2</v>
      </c>
      <c r="E661" s="17">
        <v>7.7788171368434994E-2</v>
      </c>
      <c r="F661" s="17"/>
      <c r="G661" s="17">
        <v>5.1184445577612203E-2</v>
      </c>
      <c r="H661" s="17">
        <v>6.3598549576416002E-2</v>
      </c>
      <c r="I661" s="17">
        <v>6.6574311809192599E-2</v>
      </c>
      <c r="J661" s="17">
        <v>0.106724524431419</v>
      </c>
      <c r="K661" s="17"/>
      <c r="L661" s="17">
        <v>0.112695501227839</v>
      </c>
      <c r="M661" s="17">
        <v>5.4101374109818703E-2</v>
      </c>
      <c r="N661" s="17">
        <v>5.5157886858634299E-2</v>
      </c>
      <c r="O661" s="17">
        <v>6.6155773374538998E-2</v>
      </c>
      <c r="P661" s="17"/>
      <c r="Q661" s="17">
        <v>6.97003503148306E-2</v>
      </c>
      <c r="R661" s="17">
        <v>5.0518136913223897E-2</v>
      </c>
      <c r="S661" s="17">
        <v>3.9811425002091297E-2</v>
      </c>
    </row>
    <row r="662" spans="2:19" x14ac:dyDescent="0.3">
      <c r="C662" s="17"/>
      <c r="D662" s="17"/>
      <c r="E662" s="17"/>
      <c r="F662" s="17"/>
      <c r="G662" s="17"/>
      <c r="H662" s="17"/>
      <c r="I662" s="17"/>
      <c r="J662" s="17"/>
      <c r="K662" s="17"/>
      <c r="L662" s="17"/>
      <c r="M662" s="17"/>
      <c r="N662" s="17"/>
      <c r="O662" s="17"/>
      <c r="P662" s="17"/>
      <c r="Q662" s="17"/>
      <c r="R662" s="17"/>
      <c r="S662" s="17"/>
    </row>
    <row r="663" spans="2:19" x14ac:dyDescent="0.3">
      <c r="B663" s="6" t="s">
        <v>276</v>
      </c>
      <c r="C663" s="17"/>
      <c r="D663" s="17"/>
      <c r="E663" s="17"/>
      <c r="F663" s="17"/>
      <c r="G663" s="17"/>
      <c r="H663" s="17"/>
      <c r="I663" s="17"/>
      <c r="J663" s="17"/>
      <c r="K663" s="17"/>
      <c r="L663" s="17"/>
      <c r="M663" s="17"/>
      <c r="N663" s="17"/>
      <c r="O663" s="17"/>
      <c r="P663" s="17"/>
      <c r="Q663" s="17"/>
      <c r="R663" s="17"/>
      <c r="S663" s="17"/>
    </row>
    <row r="664" spans="2:19" x14ac:dyDescent="0.3">
      <c r="B664" s="24" t="s">
        <v>50</v>
      </c>
      <c r="C664" s="17"/>
      <c r="D664" s="17"/>
      <c r="E664" s="17"/>
      <c r="F664" s="17"/>
      <c r="G664" s="17"/>
      <c r="H664" s="17"/>
      <c r="I664" s="17"/>
      <c r="J664" s="17"/>
      <c r="K664" s="17"/>
      <c r="L664" s="17"/>
      <c r="M664" s="17"/>
      <c r="N664" s="17"/>
      <c r="O664" s="17"/>
      <c r="P664" s="17"/>
      <c r="Q664" s="17"/>
      <c r="R664" s="17"/>
      <c r="S664" s="17"/>
    </row>
    <row r="665" spans="2:19" x14ac:dyDescent="0.3">
      <c r="B665" t="s">
        <v>270</v>
      </c>
      <c r="C665" s="17">
        <v>4.03127257634672E-2</v>
      </c>
      <c r="D665" s="17">
        <v>3.4335785255109101E-2</v>
      </c>
      <c r="E665" s="17">
        <v>4.6629310932691702E-2</v>
      </c>
      <c r="F665" s="17"/>
      <c r="G665" s="17">
        <v>3.50126897024318E-2</v>
      </c>
      <c r="H665" s="17">
        <v>3.7490601741225899E-2</v>
      </c>
      <c r="I665" s="17">
        <v>5.0439829190113597E-2</v>
      </c>
      <c r="J665" s="17">
        <v>4.1924693216176499E-2</v>
      </c>
      <c r="K665" s="17"/>
      <c r="L665" s="17">
        <v>3.7605530238828899E-2</v>
      </c>
      <c r="M665" s="17">
        <v>2.4340380189947899E-2</v>
      </c>
      <c r="N665" s="17">
        <v>3.5949492335188099E-2</v>
      </c>
      <c r="O665" s="17">
        <v>6.5021812111731705E-2</v>
      </c>
      <c r="P665" s="17"/>
      <c r="Q665" s="17">
        <v>3.6905510270160299E-2</v>
      </c>
      <c r="R665" s="17">
        <v>8.25218520252467E-2</v>
      </c>
      <c r="S665" s="17">
        <v>5.2445427359005599E-2</v>
      </c>
    </row>
    <row r="666" spans="2:19" x14ac:dyDescent="0.3">
      <c r="B666" t="s">
        <v>271</v>
      </c>
      <c r="C666" s="17">
        <v>9.9501970946811097E-2</v>
      </c>
      <c r="D666" s="17">
        <v>8.95330780396357E-2</v>
      </c>
      <c r="E666" s="17">
        <v>0.10914289074172701</v>
      </c>
      <c r="F666" s="17"/>
      <c r="G666" s="17">
        <v>0.122888296484664</v>
      </c>
      <c r="H666" s="17">
        <v>9.7624174175639802E-2</v>
      </c>
      <c r="I666" s="17">
        <v>9.8756666623046205E-2</v>
      </c>
      <c r="J666" s="17">
        <v>6.9909803762149295E-2</v>
      </c>
      <c r="K666" s="17"/>
      <c r="L666" s="17">
        <v>8.20848733648257E-2</v>
      </c>
      <c r="M666" s="17">
        <v>9.7222067315662603E-2</v>
      </c>
      <c r="N666" s="17">
        <v>0.112814949605393</v>
      </c>
      <c r="O666" s="17">
        <v>0.104962528200085</v>
      </c>
      <c r="P666" s="17"/>
      <c r="Q666" s="17">
        <v>9.3931356420982506E-2</v>
      </c>
      <c r="R666" s="17">
        <v>0.13190402725943001</v>
      </c>
      <c r="S666" s="17">
        <v>0.14952823545598201</v>
      </c>
    </row>
    <row r="667" spans="2:19" x14ac:dyDescent="0.3">
      <c r="B667" t="s">
        <v>272</v>
      </c>
      <c r="C667" s="17">
        <v>0.23283393350213599</v>
      </c>
      <c r="D667" s="17">
        <v>0.229952008662754</v>
      </c>
      <c r="E667" s="17">
        <v>0.23466867476650899</v>
      </c>
      <c r="F667" s="17"/>
      <c r="G667" s="17">
        <v>0.28812126881589301</v>
      </c>
      <c r="H667" s="17">
        <v>0.238262915587486</v>
      </c>
      <c r="I667" s="17">
        <v>0.19793349318662801</v>
      </c>
      <c r="J667" s="17">
        <v>0.18352266889428501</v>
      </c>
      <c r="K667" s="17"/>
      <c r="L667" s="17">
        <v>0.17672209465834801</v>
      </c>
      <c r="M667" s="17">
        <v>0.24506333048499099</v>
      </c>
      <c r="N667" s="17">
        <v>0.244066782862359</v>
      </c>
      <c r="O667" s="17">
        <v>0.26355002213557499</v>
      </c>
      <c r="P667" s="17"/>
      <c r="Q667" s="17">
        <v>0.23532308871041299</v>
      </c>
      <c r="R667" s="17">
        <v>0.23434843547335599</v>
      </c>
      <c r="S667" s="17">
        <v>0.23075602580549401</v>
      </c>
    </row>
    <row r="668" spans="2:19" x14ac:dyDescent="0.3">
      <c r="B668" t="s">
        <v>273</v>
      </c>
      <c r="C668" s="17">
        <v>0.172990477054972</v>
      </c>
      <c r="D668" s="17">
        <v>0.18345123264518701</v>
      </c>
      <c r="E668" s="17">
        <v>0.16288889282119601</v>
      </c>
      <c r="F668" s="17"/>
      <c r="G668" s="17">
        <v>0.2058672762189</v>
      </c>
      <c r="H668" s="17">
        <v>0.15953097358561599</v>
      </c>
      <c r="I668" s="17">
        <v>0.164955884998646</v>
      </c>
      <c r="J668" s="17">
        <v>0.15212505430050699</v>
      </c>
      <c r="K668" s="17"/>
      <c r="L668" s="17">
        <v>8.4800520452179701E-2</v>
      </c>
      <c r="M668" s="17">
        <v>0.154602960504126</v>
      </c>
      <c r="N668" s="17">
        <v>0.18573044767847099</v>
      </c>
      <c r="O668" s="17">
        <v>0.26726600643269099</v>
      </c>
      <c r="P668" s="17"/>
      <c r="Q668" s="17">
        <v>0.16454050530431599</v>
      </c>
      <c r="R668" s="17">
        <v>0.19962924658519399</v>
      </c>
      <c r="S668" s="17">
        <v>0.18997394665646999</v>
      </c>
    </row>
    <row r="669" spans="2:19" x14ac:dyDescent="0.3">
      <c r="B669" t="s">
        <v>274</v>
      </c>
      <c r="C669" s="17">
        <v>2.6030022362307E-2</v>
      </c>
      <c r="D669" s="17">
        <v>3.1517577666339301E-2</v>
      </c>
      <c r="E669" s="17">
        <v>1.9969671885126199E-2</v>
      </c>
      <c r="F669" s="17"/>
      <c r="G669" s="17">
        <v>2.0175737070871402E-2</v>
      </c>
      <c r="H669" s="17">
        <v>3.3079349203608402E-2</v>
      </c>
      <c r="I669" s="17">
        <v>3.3795223562555501E-2</v>
      </c>
      <c r="J669" s="17">
        <v>1.9099700605305799E-2</v>
      </c>
      <c r="K669" s="17"/>
      <c r="L669" s="17">
        <v>1.86563362069781E-2</v>
      </c>
      <c r="M669" s="17">
        <v>3.4196413087700002E-2</v>
      </c>
      <c r="N669" s="17">
        <v>2.4096654474768001E-2</v>
      </c>
      <c r="O669" s="17">
        <v>2.6665746526140399E-2</v>
      </c>
      <c r="P669" s="17"/>
      <c r="Q669" s="17">
        <v>2.6910580928085001E-2</v>
      </c>
      <c r="R669" s="17">
        <v>3.45775581515574E-2</v>
      </c>
      <c r="S669" s="17">
        <v>3.0519425187314101E-2</v>
      </c>
    </row>
    <row r="670" spans="2:19" x14ac:dyDescent="0.3">
      <c r="B670" t="s">
        <v>275</v>
      </c>
      <c r="C670" s="17">
        <v>0.34838342958304302</v>
      </c>
      <c r="D670" s="17">
        <v>0.354296623806511</v>
      </c>
      <c r="E670" s="17">
        <v>0.343038831017003</v>
      </c>
      <c r="F670" s="17"/>
      <c r="G670" s="17">
        <v>0.27577840016513999</v>
      </c>
      <c r="H670" s="17">
        <v>0.35454114490746502</v>
      </c>
      <c r="I670" s="17">
        <v>0.35384835566811401</v>
      </c>
      <c r="J670" s="17">
        <v>0.43373092257679502</v>
      </c>
      <c r="K670" s="17"/>
      <c r="L670" s="17">
        <v>0.48533867378338402</v>
      </c>
      <c r="M670" s="17">
        <v>0.35795401122307002</v>
      </c>
      <c r="N670" s="17">
        <v>0.335677505703182</v>
      </c>
      <c r="O670" s="17">
        <v>0.21484177525890399</v>
      </c>
      <c r="P670" s="17"/>
      <c r="Q670" s="17">
        <v>0.36323941900260898</v>
      </c>
      <c r="R670" s="17">
        <v>0.24834659786548299</v>
      </c>
      <c r="S670" s="17">
        <v>0.28435710470650699</v>
      </c>
    </row>
    <row r="671" spans="2:19" x14ac:dyDescent="0.3">
      <c r="B671" t="s">
        <v>78</v>
      </c>
      <c r="C671" s="17">
        <v>7.9947440787263499E-2</v>
      </c>
      <c r="D671" s="17">
        <v>7.6913693924463594E-2</v>
      </c>
      <c r="E671" s="17">
        <v>8.3661727835746005E-2</v>
      </c>
      <c r="F671" s="17"/>
      <c r="G671" s="17">
        <v>5.2156331542099803E-2</v>
      </c>
      <c r="H671" s="17">
        <v>7.9470840798959094E-2</v>
      </c>
      <c r="I671" s="17">
        <v>0.100270546770897</v>
      </c>
      <c r="J671" s="17">
        <v>9.9687156644781102E-2</v>
      </c>
      <c r="K671" s="17"/>
      <c r="L671" s="17">
        <v>0.114791971295456</v>
      </c>
      <c r="M671" s="17">
        <v>8.6620837194503197E-2</v>
      </c>
      <c r="N671" s="17">
        <v>6.1664167340638697E-2</v>
      </c>
      <c r="O671" s="17">
        <v>5.7692109334871698E-2</v>
      </c>
      <c r="P671" s="17"/>
      <c r="Q671" s="17">
        <v>7.9149539363433594E-2</v>
      </c>
      <c r="R671" s="17">
        <v>6.8672282639733101E-2</v>
      </c>
      <c r="S671" s="17">
        <v>6.2419834829227798E-2</v>
      </c>
    </row>
    <row r="672" spans="2:19" x14ac:dyDescent="0.3">
      <c r="C672" s="17"/>
      <c r="D672" s="17"/>
      <c r="E672" s="17"/>
      <c r="F672" s="17"/>
      <c r="G672" s="17"/>
      <c r="H672" s="17"/>
      <c r="I672" s="17"/>
      <c r="J672" s="17"/>
      <c r="K672" s="17"/>
      <c r="L672" s="17"/>
      <c r="M672" s="17"/>
      <c r="N672" s="17"/>
      <c r="O672" s="17"/>
      <c r="P672" s="17"/>
      <c r="Q672" s="17"/>
      <c r="R672" s="17"/>
      <c r="S672" s="17"/>
    </row>
    <row r="673" spans="2:19" x14ac:dyDescent="0.3">
      <c r="B673" s="6" t="s">
        <v>279</v>
      </c>
      <c r="C673" s="17"/>
      <c r="D673" s="17"/>
      <c r="E673" s="17"/>
      <c r="F673" s="17"/>
      <c r="G673" s="17"/>
      <c r="H673" s="17"/>
      <c r="I673" s="17"/>
      <c r="J673" s="17"/>
      <c r="K673" s="17"/>
      <c r="L673" s="17"/>
      <c r="M673" s="17"/>
      <c r="N673" s="17"/>
      <c r="O673" s="17"/>
      <c r="P673" s="17"/>
      <c r="Q673" s="17"/>
      <c r="R673" s="17"/>
      <c r="S673" s="17"/>
    </row>
    <row r="674" spans="2:19" x14ac:dyDescent="0.3">
      <c r="B674" s="24" t="s">
        <v>50</v>
      </c>
      <c r="C674" s="17"/>
      <c r="D674" s="17"/>
      <c r="E674" s="17"/>
      <c r="F674" s="17"/>
      <c r="G674" s="17"/>
      <c r="H674" s="17"/>
      <c r="I674" s="17"/>
      <c r="J674" s="17"/>
      <c r="K674" s="17"/>
      <c r="L674" s="17"/>
      <c r="M674" s="17"/>
      <c r="N674" s="17"/>
      <c r="O674" s="17"/>
      <c r="P674" s="17"/>
      <c r="Q674" s="17"/>
      <c r="R674" s="17"/>
      <c r="S674" s="17"/>
    </row>
    <row r="675" spans="2:19" x14ac:dyDescent="0.3">
      <c r="B675" t="s">
        <v>277</v>
      </c>
      <c r="C675" s="17">
        <v>0.26998972125963899</v>
      </c>
      <c r="D675" s="17">
        <v>0.26814708988082803</v>
      </c>
      <c r="E675" s="17">
        <v>0.27013258413251401</v>
      </c>
      <c r="F675" s="17"/>
      <c r="G675" s="17">
        <v>0.271756461256972</v>
      </c>
      <c r="H675" s="17">
        <v>0.26917012209392999</v>
      </c>
      <c r="I675" s="17">
        <v>0.28802746745572999</v>
      </c>
      <c r="J675" s="17">
        <v>0.25373073939683399</v>
      </c>
      <c r="K675" s="17"/>
      <c r="L675" s="17">
        <v>0.19099575698586699</v>
      </c>
      <c r="M675" s="17">
        <v>0.29726469930739002</v>
      </c>
      <c r="N675" s="17">
        <v>0.28845238711647198</v>
      </c>
      <c r="O675" s="17">
        <v>0.29948293119360198</v>
      </c>
      <c r="P675" s="17"/>
      <c r="Q675" s="17">
        <v>0.249531300157185</v>
      </c>
      <c r="R675" s="17">
        <v>0.413581672407071</v>
      </c>
      <c r="S675" s="17">
        <v>0.32506019086530202</v>
      </c>
    </row>
    <row r="676" spans="2:19" x14ac:dyDescent="0.3">
      <c r="B676" t="s">
        <v>278</v>
      </c>
      <c r="C676" s="17">
        <v>0.54617107467261805</v>
      </c>
      <c r="D676" s="17">
        <v>0.54833087050810703</v>
      </c>
      <c r="E676" s="17">
        <v>0.54499475781412399</v>
      </c>
      <c r="F676" s="17"/>
      <c r="G676" s="17">
        <v>0.58922599109857499</v>
      </c>
      <c r="H676" s="17">
        <v>0.55950637067474696</v>
      </c>
      <c r="I676" s="17">
        <v>0.52849770081505298</v>
      </c>
      <c r="J676" s="17">
        <v>0.491776560201308</v>
      </c>
      <c r="K676" s="17"/>
      <c r="L676" s="17">
        <v>0.57396231221809002</v>
      </c>
      <c r="M676" s="17">
        <v>0.53632389231772604</v>
      </c>
      <c r="N676" s="17">
        <v>0.55024237723859004</v>
      </c>
      <c r="O676" s="17">
        <v>0.52461958068862702</v>
      </c>
      <c r="P676" s="17"/>
      <c r="Q676" s="17">
        <v>0.56780244006449798</v>
      </c>
      <c r="R676" s="17">
        <v>0.46487383061947601</v>
      </c>
      <c r="S676" s="17">
        <v>0.51282450636517096</v>
      </c>
    </row>
    <row r="677" spans="2:19" x14ac:dyDescent="0.3">
      <c r="B677" t="s">
        <v>92</v>
      </c>
      <c r="C677" s="17">
        <v>0.18383920406774201</v>
      </c>
      <c r="D677" s="17">
        <v>0.183522039611064</v>
      </c>
      <c r="E677" s="17">
        <v>0.184872658053362</v>
      </c>
      <c r="F677" s="17"/>
      <c r="G677" s="17">
        <v>0.13901754764445301</v>
      </c>
      <c r="H677" s="17">
        <v>0.171323507231323</v>
      </c>
      <c r="I677" s="17">
        <v>0.183474831729217</v>
      </c>
      <c r="J677" s="17">
        <v>0.25449270040185801</v>
      </c>
      <c r="K677" s="17"/>
      <c r="L677" s="17">
        <v>0.23504193079604299</v>
      </c>
      <c r="M677" s="17">
        <v>0.166411408374883</v>
      </c>
      <c r="N677" s="17">
        <v>0.16130523564493801</v>
      </c>
      <c r="O677" s="17">
        <v>0.17589748811777101</v>
      </c>
      <c r="P677" s="17"/>
      <c r="Q677" s="17">
        <v>0.18266625977831699</v>
      </c>
      <c r="R677" s="17">
        <v>0.121544496973453</v>
      </c>
      <c r="S677" s="17">
        <v>0.16211530276952699</v>
      </c>
    </row>
    <row r="678" spans="2:19" x14ac:dyDescent="0.3">
      <c r="C678" s="17"/>
      <c r="D678" s="17"/>
      <c r="E678" s="17"/>
      <c r="F678" s="17"/>
      <c r="G678" s="17"/>
      <c r="H678" s="17"/>
      <c r="I678" s="17"/>
      <c r="J678" s="17"/>
      <c r="K678" s="17"/>
      <c r="L678" s="17"/>
      <c r="M678" s="17"/>
      <c r="N678" s="17"/>
      <c r="O678" s="17"/>
      <c r="P678" s="17"/>
      <c r="Q678" s="17"/>
      <c r="R678" s="17"/>
      <c r="S678" s="17"/>
    </row>
    <row r="679" spans="2:19" x14ac:dyDescent="0.3">
      <c r="B679" s="6" t="s">
        <v>290</v>
      </c>
      <c r="C679" s="17"/>
      <c r="D679" s="17"/>
      <c r="E679" s="17"/>
      <c r="F679" s="17"/>
      <c r="G679" s="17"/>
      <c r="H679" s="17"/>
      <c r="I679" s="17"/>
      <c r="J679" s="17"/>
      <c r="K679" s="17"/>
      <c r="L679" s="17"/>
      <c r="M679" s="17"/>
      <c r="N679" s="17"/>
      <c r="O679" s="17"/>
      <c r="P679" s="17"/>
      <c r="Q679" s="17"/>
      <c r="R679" s="17"/>
      <c r="S679" s="17"/>
    </row>
    <row r="680" spans="2:19" x14ac:dyDescent="0.3">
      <c r="B680" s="24" t="s">
        <v>50</v>
      </c>
      <c r="C680" s="17"/>
      <c r="D680" s="17"/>
      <c r="E680" s="17"/>
      <c r="F680" s="17"/>
      <c r="G680" s="17"/>
      <c r="H680" s="17"/>
      <c r="I680" s="17"/>
      <c r="J680" s="17"/>
      <c r="K680" s="17"/>
      <c r="L680" s="17"/>
      <c r="M680" s="17"/>
      <c r="N680" s="17"/>
      <c r="O680" s="17"/>
      <c r="P680" s="17"/>
      <c r="Q680" s="17"/>
      <c r="R680" s="17"/>
      <c r="S680" s="17"/>
    </row>
    <row r="681" spans="2:19" x14ac:dyDescent="0.3">
      <c r="B681" t="s">
        <v>284</v>
      </c>
      <c r="C681" s="17">
        <v>3.6906227782462102E-2</v>
      </c>
      <c r="D681" s="17">
        <v>3.17381056264745E-2</v>
      </c>
      <c r="E681" s="17">
        <v>4.2385533835341001E-2</v>
      </c>
      <c r="F681" s="17"/>
      <c r="G681" s="17">
        <v>3.8572886391117903E-2</v>
      </c>
      <c r="H681" s="17">
        <v>3.2685801655463899E-2</v>
      </c>
      <c r="I681" s="17">
        <v>3.7110973727212802E-2</v>
      </c>
      <c r="J681" s="17">
        <v>3.81735901849896E-2</v>
      </c>
      <c r="K681" s="17"/>
      <c r="L681" s="17">
        <v>3.0268973078568798E-2</v>
      </c>
      <c r="M681" s="17">
        <v>3.2868886249462902E-2</v>
      </c>
      <c r="N681" s="17">
        <v>4.6437576723105299E-2</v>
      </c>
      <c r="O681" s="17">
        <v>3.7584482721101001E-2</v>
      </c>
      <c r="P681" s="17"/>
      <c r="Q681" s="17">
        <v>3.5515171328935599E-2</v>
      </c>
      <c r="R681" s="17">
        <v>4.0897334610520399E-2</v>
      </c>
      <c r="S681" s="17">
        <v>6.4719574772154995E-2</v>
      </c>
    </row>
    <row r="682" spans="2:19" x14ac:dyDescent="0.3">
      <c r="B682" t="s">
        <v>285</v>
      </c>
      <c r="C682" s="17">
        <v>9.7194837335266404E-2</v>
      </c>
      <c r="D682" s="17">
        <v>9.1128195578046203E-2</v>
      </c>
      <c r="E682" s="17">
        <v>0.102079929140119</v>
      </c>
      <c r="F682" s="17"/>
      <c r="G682" s="17">
        <v>0.13381296077452501</v>
      </c>
      <c r="H682" s="17">
        <v>8.6416455549080506E-2</v>
      </c>
      <c r="I682" s="17">
        <v>8.3575508432830306E-2</v>
      </c>
      <c r="J682" s="17">
        <v>7.0275580411283706E-2</v>
      </c>
      <c r="K682" s="17"/>
      <c r="L682" s="17">
        <v>8.4386117823836301E-2</v>
      </c>
      <c r="M682" s="17">
        <v>8.4754214005192396E-2</v>
      </c>
      <c r="N682" s="17">
        <v>0.11175217220334401</v>
      </c>
      <c r="O682" s="17">
        <v>0.10768839483774199</v>
      </c>
      <c r="P682" s="17"/>
      <c r="Q682" s="17">
        <v>9.3386344775038099E-2</v>
      </c>
      <c r="R682" s="17">
        <v>0.13912903029979801</v>
      </c>
      <c r="S682" s="17">
        <v>0.132092819378344</v>
      </c>
    </row>
    <row r="683" spans="2:19" x14ac:dyDescent="0.3">
      <c r="B683" t="s">
        <v>286</v>
      </c>
      <c r="C683" s="17">
        <v>0.22408521651806901</v>
      </c>
      <c r="D683" s="17">
        <v>0.222492837430563</v>
      </c>
      <c r="E683" s="17">
        <v>0.22588279800987501</v>
      </c>
      <c r="F683" s="17"/>
      <c r="G683" s="17">
        <v>0.24561251331699699</v>
      </c>
      <c r="H683" s="17">
        <v>0.23242759394255399</v>
      </c>
      <c r="I683" s="17">
        <v>0.22414094370990301</v>
      </c>
      <c r="J683" s="17">
        <v>0.18900126290650199</v>
      </c>
      <c r="K683" s="17"/>
      <c r="L683" s="17">
        <v>0.23830351667598301</v>
      </c>
      <c r="M683" s="17">
        <v>0.227349305763169</v>
      </c>
      <c r="N683" s="17">
        <v>0.20798442119742999</v>
      </c>
      <c r="O683" s="17">
        <v>0.22377913533426799</v>
      </c>
      <c r="P683" s="17"/>
      <c r="Q683" s="17">
        <v>0.22138385795899401</v>
      </c>
      <c r="R683" s="17">
        <v>0.20468769053531499</v>
      </c>
      <c r="S683" s="17">
        <v>0.27190414591181999</v>
      </c>
    </row>
    <row r="684" spans="2:19" x14ac:dyDescent="0.3">
      <c r="B684" t="s">
        <v>287</v>
      </c>
      <c r="C684" s="17">
        <v>0.14652635070325501</v>
      </c>
      <c r="D684" s="17">
        <v>0.13735641468661</v>
      </c>
      <c r="E684" s="17">
        <v>0.155475177181193</v>
      </c>
      <c r="F684" s="17"/>
      <c r="G684" s="17">
        <v>0.13347881446041801</v>
      </c>
      <c r="H684" s="17">
        <v>0.157396264284513</v>
      </c>
      <c r="I684" s="17">
        <v>0.160713792936589</v>
      </c>
      <c r="J684" s="17">
        <v>0.14104285955440099</v>
      </c>
      <c r="K684" s="17"/>
      <c r="L684" s="17">
        <v>8.7621186435796097E-2</v>
      </c>
      <c r="M684" s="17">
        <v>0.14126111565975899</v>
      </c>
      <c r="N684" s="17">
        <v>0.15323906700520701</v>
      </c>
      <c r="O684" s="17">
        <v>0.20385407475092501</v>
      </c>
      <c r="P684" s="17"/>
      <c r="Q684" s="17">
        <v>0.143980486774343</v>
      </c>
      <c r="R684" s="17">
        <v>0.16663123595877499</v>
      </c>
      <c r="S684" s="17">
        <v>0.149458390087221</v>
      </c>
    </row>
    <row r="685" spans="2:19" x14ac:dyDescent="0.3">
      <c r="B685" t="s">
        <v>288</v>
      </c>
      <c r="C685" s="17">
        <v>0.29946531106010399</v>
      </c>
      <c r="D685" s="17">
        <v>0.31457263753572301</v>
      </c>
      <c r="E685" s="17">
        <v>0.28432476218153002</v>
      </c>
      <c r="F685" s="17"/>
      <c r="G685" s="17">
        <v>0.276885512671809</v>
      </c>
      <c r="H685" s="17">
        <v>0.29549607002193501</v>
      </c>
      <c r="I685" s="17">
        <v>0.29989607319995398</v>
      </c>
      <c r="J685" s="17">
        <v>0.33332300013115401</v>
      </c>
      <c r="K685" s="17"/>
      <c r="L685" s="17">
        <v>0.26023101535933002</v>
      </c>
      <c r="M685" s="17">
        <v>0.31706427495262102</v>
      </c>
      <c r="N685" s="17">
        <v>0.31660156670266199</v>
      </c>
      <c r="O685" s="17">
        <v>0.30110098943456998</v>
      </c>
      <c r="P685" s="17"/>
      <c r="Q685" s="17">
        <v>0.30761878550218102</v>
      </c>
      <c r="R685" s="17">
        <v>0.32335915857956499</v>
      </c>
      <c r="S685" s="17">
        <v>0.19083015570061501</v>
      </c>
    </row>
    <row r="686" spans="2:19" x14ac:dyDescent="0.3">
      <c r="B686" t="s">
        <v>78</v>
      </c>
      <c r="C686" s="17">
        <v>0.182887724565029</v>
      </c>
      <c r="D686" s="17">
        <v>0.19029641836456401</v>
      </c>
      <c r="E686" s="17">
        <v>0.17628844706910199</v>
      </c>
      <c r="F686" s="17"/>
      <c r="G686" s="17">
        <v>0.15897274089195401</v>
      </c>
      <c r="H686" s="17">
        <v>0.18572363639195899</v>
      </c>
      <c r="I686" s="17">
        <v>0.17568561199125399</v>
      </c>
      <c r="J686" s="17">
        <v>0.21659958143097099</v>
      </c>
      <c r="K686" s="17"/>
      <c r="L686" s="17">
        <v>0.28426339594177003</v>
      </c>
      <c r="M686" s="17">
        <v>0.185088477837864</v>
      </c>
      <c r="N686" s="17">
        <v>0.15465367294396401</v>
      </c>
      <c r="O686" s="17">
        <v>0.109718695110346</v>
      </c>
      <c r="P686" s="17"/>
      <c r="Q686" s="17">
        <v>0.18788955324291101</v>
      </c>
      <c r="R686" s="17">
        <v>0.118538815176031</v>
      </c>
      <c r="S686" s="17">
        <v>0.15421613862285599</v>
      </c>
    </row>
    <row r="687" spans="2:19" x14ac:dyDescent="0.3">
      <c r="B687" t="s">
        <v>92</v>
      </c>
      <c r="C687" s="17">
        <v>1.2934332035815401E-2</v>
      </c>
      <c r="D687" s="17">
        <v>1.2415390778019701E-2</v>
      </c>
      <c r="E687" s="17">
        <v>1.35633525828395E-2</v>
      </c>
      <c r="F687" s="17"/>
      <c r="G687" s="17">
        <v>1.2664571493178799E-2</v>
      </c>
      <c r="H687" s="17">
        <v>9.8541781544944293E-3</v>
      </c>
      <c r="I687" s="17">
        <v>1.8877096002257499E-2</v>
      </c>
      <c r="J687" s="17">
        <v>1.1584125380698701E-2</v>
      </c>
      <c r="K687" s="17"/>
      <c r="L687" s="17">
        <v>1.49257946847169E-2</v>
      </c>
      <c r="M687" s="17">
        <v>1.1613725531932901E-2</v>
      </c>
      <c r="N687" s="17">
        <v>9.3315232242880998E-3</v>
      </c>
      <c r="O687" s="17">
        <v>1.6274227811047998E-2</v>
      </c>
      <c r="P687" s="17"/>
      <c r="Q687" s="17">
        <v>1.0225800417598E-2</v>
      </c>
      <c r="R687" s="17">
        <v>6.7567348399951701E-3</v>
      </c>
      <c r="S687" s="17">
        <v>3.67787755269883E-2</v>
      </c>
    </row>
    <row r="688" spans="2:19" x14ac:dyDescent="0.3">
      <c r="C688" s="17"/>
      <c r="D688" s="17"/>
      <c r="E688" s="17"/>
      <c r="F688" s="17"/>
      <c r="G688" s="17"/>
      <c r="H688" s="17"/>
      <c r="I688" s="17"/>
      <c r="J688" s="17"/>
      <c r="K688" s="17"/>
      <c r="L688" s="17"/>
      <c r="M688" s="17"/>
      <c r="N688" s="17"/>
      <c r="O688" s="17"/>
      <c r="P688" s="17"/>
      <c r="Q688" s="17"/>
      <c r="R688" s="17"/>
      <c r="S688" s="17"/>
    </row>
    <row r="689" spans="2:19" x14ac:dyDescent="0.3">
      <c r="B689" s="6" t="s">
        <v>291</v>
      </c>
      <c r="C689" s="17"/>
      <c r="D689" s="17"/>
      <c r="E689" s="17"/>
      <c r="F689" s="17"/>
      <c r="G689" s="17"/>
      <c r="H689" s="17"/>
      <c r="I689" s="17"/>
      <c r="J689" s="17"/>
      <c r="K689" s="17"/>
      <c r="L689" s="17"/>
      <c r="M689" s="17"/>
      <c r="N689" s="17"/>
      <c r="O689" s="17"/>
      <c r="P689" s="17"/>
      <c r="Q689" s="17"/>
      <c r="R689" s="17"/>
      <c r="S689" s="17"/>
    </row>
    <row r="690" spans="2:19" x14ac:dyDescent="0.3">
      <c r="B690" s="24" t="s">
        <v>50</v>
      </c>
      <c r="C690" s="17"/>
      <c r="D690" s="17"/>
      <c r="E690" s="17"/>
      <c r="F690" s="17"/>
      <c r="G690" s="17"/>
      <c r="H690" s="17"/>
      <c r="I690" s="17"/>
      <c r="J690" s="17"/>
      <c r="K690" s="17"/>
      <c r="L690" s="17"/>
      <c r="M690" s="17"/>
      <c r="N690" s="17"/>
      <c r="O690" s="17"/>
      <c r="P690" s="17"/>
      <c r="Q690" s="17"/>
      <c r="R690" s="17"/>
      <c r="S690" s="17"/>
    </row>
    <row r="691" spans="2:19" x14ac:dyDescent="0.3">
      <c r="B691" t="s">
        <v>284</v>
      </c>
      <c r="C691" s="17">
        <v>3.5368454027520799E-2</v>
      </c>
      <c r="D691" s="17">
        <v>3.4281516554225698E-2</v>
      </c>
      <c r="E691" s="17">
        <v>3.6756661449126898E-2</v>
      </c>
      <c r="F691" s="17"/>
      <c r="G691" s="17">
        <v>4.0036483555609403E-2</v>
      </c>
      <c r="H691" s="17">
        <v>3.0730974423448999E-2</v>
      </c>
      <c r="I691" s="17">
        <v>3.6921530611367201E-2</v>
      </c>
      <c r="J691" s="17">
        <v>3.37582608687765E-2</v>
      </c>
      <c r="K691" s="17"/>
      <c r="L691" s="17">
        <v>2.7013334728561801E-2</v>
      </c>
      <c r="M691" s="17">
        <v>2.75985354452381E-2</v>
      </c>
      <c r="N691" s="17">
        <v>3.81971256685616E-2</v>
      </c>
      <c r="O691" s="17">
        <v>4.9062814394771698E-2</v>
      </c>
      <c r="P691" s="17"/>
      <c r="Q691" s="17">
        <v>3.52812516416698E-2</v>
      </c>
      <c r="R691" s="17">
        <v>3.7075480611772703E-2</v>
      </c>
      <c r="S691" s="17">
        <v>5.1871528004552699E-2</v>
      </c>
    </row>
    <row r="692" spans="2:19" x14ac:dyDescent="0.3">
      <c r="B692" t="s">
        <v>285</v>
      </c>
      <c r="C692" s="17">
        <v>7.9952474877809002E-2</v>
      </c>
      <c r="D692" s="17">
        <v>7.2943451110135102E-2</v>
      </c>
      <c r="E692" s="17">
        <v>8.7638943267075595E-2</v>
      </c>
      <c r="F692" s="17"/>
      <c r="G692" s="17">
        <v>0.12294768536507</v>
      </c>
      <c r="H692" s="17">
        <v>6.8610399910400396E-2</v>
      </c>
      <c r="I692" s="17">
        <v>3.73775275775588E-2</v>
      </c>
      <c r="J692" s="17">
        <v>7.0068359759299301E-2</v>
      </c>
      <c r="K692" s="17"/>
      <c r="L692" s="17">
        <v>6.3138753868934694E-2</v>
      </c>
      <c r="M692" s="17">
        <v>7.0851076310394001E-2</v>
      </c>
      <c r="N692" s="17">
        <v>9.7151552728611604E-2</v>
      </c>
      <c r="O692" s="17">
        <v>8.7977572764843998E-2</v>
      </c>
      <c r="P692" s="17"/>
      <c r="Q692" s="17">
        <v>7.4910520444401094E-2</v>
      </c>
      <c r="R692" s="17">
        <v>0.114430816386934</v>
      </c>
      <c r="S692" s="17">
        <v>0.11400984446836</v>
      </c>
    </row>
    <row r="693" spans="2:19" x14ac:dyDescent="0.3">
      <c r="B693" t="s">
        <v>286</v>
      </c>
      <c r="C693" s="17">
        <v>0.24994316889340101</v>
      </c>
      <c r="D693" s="17">
        <v>0.24686855953918399</v>
      </c>
      <c r="E693" s="17">
        <v>0.25137150066462299</v>
      </c>
      <c r="F693" s="17"/>
      <c r="G693" s="17">
        <v>0.245350476565699</v>
      </c>
      <c r="H693" s="17">
        <v>0.27523688623477299</v>
      </c>
      <c r="I693" s="17">
        <v>0.24460086821096699</v>
      </c>
      <c r="J693" s="17">
        <v>0.23251431118406099</v>
      </c>
      <c r="K693" s="17"/>
      <c r="L693" s="17">
        <v>0.26341282566830199</v>
      </c>
      <c r="M693" s="17">
        <v>0.236549227411331</v>
      </c>
      <c r="N693" s="17">
        <v>0.25040160819011398</v>
      </c>
      <c r="O693" s="17">
        <v>0.25046322469610699</v>
      </c>
      <c r="P693" s="17"/>
      <c r="Q693" s="17">
        <v>0.25197684810875698</v>
      </c>
      <c r="R693" s="17">
        <v>0.23537163738073399</v>
      </c>
      <c r="S693" s="17">
        <v>0.27201504074632399</v>
      </c>
    </row>
    <row r="694" spans="2:19" x14ac:dyDescent="0.3">
      <c r="B694" t="s">
        <v>287</v>
      </c>
      <c r="C694" s="17">
        <v>0.17808244861786601</v>
      </c>
      <c r="D694" s="17">
        <v>0.170252499930549</v>
      </c>
      <c r="E694" s="17">
        <v>0.18630062492853999</v>
      </c>
      <c r="F694" s="17"/>
      <c r="G694" s="17">
        <v>0.183630538429149</v>
      </c>
      <c r="H694" s="17">
        <v>0.193250641706184</v>
      </c>
      <c r="I694" s="17">
        <v>0.16646118614966199</v>
      </c>
      <c r="J694" s="17">
        <v>0.16593618050637399</v>
      </c>
      <c r="K694" s="17"/>
      <c r="L694" s="17">
        <v>0.14481363184395399</v>
      </c>
      <c r="M694" s="17">
        <v>0.183119870010959</v>
      </c>
      <c r="N694" s="17">
        <v>0.17933741404390299</v>
      </c>
      <c r="O694" s="17">
        <v>0.20454344460260299</v>
      </c>
      <c r="P694" s="17"/>
      <c r="Q694" s="17">
        <v>0.17108385733735401</v>
      </c>
      <c r="R694" s="17">
        <v>0.21390868230412499</v>
      </c>
      <c r="S694" s="17">
        <v>0.20568587857430101</v>
      </c>
    </row>
    <row r="695" spans="2:19" x14ac:dyDescent="0.3">
      <c r="B695" t="s">
        <v>288</v>
      </c>
      <c r="C695" s="17">
        <v>0.32151856169075899</v>
      </c>
      <c r="D695" s="17">
        <v>0.323986053828897</v>
      </c>
      <c r="E695" s="17">
        <v>0.31892170402486397</v>
      </c>
      <c r="F695" s="17"/>
      <c r="G695" s="17">
        <v>0.289923145621024</v>
      </c>
      <c r="H695" s="17">
        <v>0.30390493049741901</v>
      </c>
      <c r="I695" s="17">
        <v>0.37161379907841902</v>
      </c>
      <c r="J695" s="17">
        <v>0.33934667274820501</v>
      </c>
      <c r="K695" s="17"/>
      <c r="L695" s="17">
        <v>0.27028894078399901</v>
      </c>
      <c r="M695" s="17">
        <v>0.35372223322442198</v>
      </c>
      <c r="N695" s="17">
        <v>0.33702646982628698</v>
      </c>
      <c r="O695" s="17">
        <v>0.321117736664287</v>
      </c>
      <c r="P695" s="17"/>
      <c r="Q695" s="17">
        <v>0.32905916681180802</v>
      </c>
      <c r="R695" s="17">
        <v>0.31394518797764298</v>
      </c>
      <c r="S695" s="17">
        <v>0.23503125391204799</v>
      </c>
    </row>
    <row r="696" spans="2:19" x14ac:dyDescent="0.3">
      <c r="B696" t="s">
        <v>78</v>
      </c>
      <c r="C696" s="17">
        <v>0.123207841872312</v>
      </c>
      <c r="D696" s="17">
        <v>0.13555895029299</v>
      </c>
      <c r="E696" s="17">
        <v>0.11116024815942099</v>
      </c>
      <c r="F696" s="17"/>
      <c r="G696" s="17">
        <v>0.108156259789706</v>
      </c>
      <c r="H696" s="17">
        <v>0.119710105051961</v>
      </c>
      <c r="I696" s="17">
        <v>0.12544410004544801</v>
      </c>
      <c r="J696" s="17">
        <v>0.14704916283019101</v>
      </c>
      <c r="K696" s="17"/>
      <c r="L696" s="17">
        <v>0.21967550093129701</v>
      </c>
      <c r="M696" s="17">
        <v>0.123234565159955</v>
      </c>
      <c r="N696" s="17">
        <v>9.0482021362548806E-2</v>
      </c>
      <c r="O696" s="17">
        <v>6.2164252185672002E-2</v>
      </c>
      <c r="P696" s="17"/>
      <c r="Q696" s="17">
        <v>0.12714169936518399</v>
      </c>
      <c r="R696" s="17">
        <v>7.8511460498795399E-2</v>
      </c>
      <c r="S696" s="17">
        <v>0.10462841191621799</v>
      </c>
    </row>
    <row r="697" spans="2:19" x14ac:dyDescent="0.3">
      <c r="B697" t="s">
        <v>92</v>
      </c>
      <c r="C697" s="17">
        <v>1.1927050020332799E-2</v>
      </c>
      <c r="D697" s="17">
        <v>1.6108968744019798E-2</v>
      </c>
      <c r="E697" s="17">
        <v>7.85031750634896E-3</v>
      </c>
      <c r="F697" s="17"/>
      <c r="G697" s="17">
        <v>9.9554106737426203E-3</v>
      </c>
      <c r="H697" s="17">
        <v>8.5560621758132699E-3</v>
      </c>
      <c r="I697" s="17">
        <v>1.7580988326578E-2</v>
      </c>
      <c r="J697" s="17">
        <v>1.1327052103092801E-2</v>
      </c>
      <c r="K697" s="17"/>
      <c r="L697" s="17">
        <v>1.1657012174952399E-2</v>
      </c>
      <c r="M697" s="17">
        <v>4.9244924377001504E-3</v>
      </c>
      <c r="N697" s="17">
        <v>7.4038081799738696E-3</v>
      </c>
      <c r="O697" s="17">
        <v>2.4670954691715302E-2</v>
      </c>
      <c r="P697" s="17"/>
      <c r="Q697" s="17">
        <v>1.0546656290826101E-2</v>
      </c>
      <c r="R697" s="17">
        <v>6.7567348399951701E-3</v>
      </c>
      <c r="S697" s="17">
        <v>1.6758042378195701E-2</v>
      </c>
    </row>
    <row r="698" spans="2:19" x14ac:dyDescent="0.3">
      <c r="C698" s="17"/>
      <c r="D698" s="17"/>
      <c r="E698" s="17"/>
      <c r="F698" s="17"/>
      <c r="G698" s="17"/>
      <c r="H698" s="17"/>
      <c r="I698" s="17"/>
      <c r="J698" s="17"/>
      <c r="K698" s="17"/>
      <c r="L698" s="17"/>
      <c r="M698" s="17"/>
      <c r="N698" s="17"/>
      <c r="O698" s="17"/>
      <c r="P698" s="17"/>
      <c r="Q698" s="17"/>
      <c r="R698" s="17"/>
      <c r="S698" s="17"/>
    </row>
    <row r="699" spans="2:19" x14ac:dyDescent="0.3">
      <c r="B699" s="6" t="s">
        <v>292</v>
      </c>
      <c r="C699" s="17"/>
      <c r="D699" s="17"/>
      <c r="E699" s="17"/>
      <c r="F699" s="17"/>
      <c r="G699" s="17"/>
      <c r="H699" s="17"/>
      <c r="I699" s="17"/>
      <c r="J699" s="17"/>
      <c r="K699" s="17"/>
      <c r="L699" s="17"/>
      <c r="M699" s="17"/>
      <c r="N699" s="17"/>
      <c r="O699" s="17"/>
      <c r="P699" s="17"/>
      <c r="Q699" s="17"/>
      <c r="R699" s="17"/>
      <c r="S699" s="17"/>
    </row>
    <row r="700" spans="2:19" x14ac:dyDescent="0.3">
      <c r="B700" s="24" t="s">
        <v>50</v>
      </c>
      <c r="C700" s="17"/>
      <c r="D700" s="17"/>
      <c r="E700" s="17"/>
      <c r="F700" s="17"/>
      <c r="G700" s="17"/>
      <c r="H700" s="17"/>
      <c r="I700" s="17"/>
      <c r="J700" s="17"/>
      <c r="K700" s="17"/>
      <c r="L700" s="17"/>
      <c r="M700" s="17"/>
      <c r="N700" s="17"/>
      <c r="O700" s="17"/>
      <c r="P700" s="17"/>
      <c r="Q700" s="17"/>
      <c r="R700" s="17"/>
      <c r="S700" s="17"/>
    </row>
    <row r="701" spans="2:19" x14ac:dyDescent="0.3">
      <c r="B701" t="s">
        <v>284</v>
      </c>
      <c r="C701" s="17">
        <v>4.5951814218546001E-2</v>
      </c>
      <c r="D701" s="17">
        <v>4.17219194930568E-2</v>
      </c>
      <c r="E701" s="17">
        <v>5.0570903746678497E-2</v>
      </c>
      <c r="F701" s="17"/>
      <c r="G701" s="17">
        <v>5.69845503932404E-2</v>
      </c>
      <c r="H701" s="17">
        <v>3.97277315360978E-2</v>
      </c>
      <c r="I701" s="17">
        <v>5.3550465737615398E-2</v>
      </c>
      <c r="J701" s="17">
        <v>3.2509318093150497E-2</v>
      </c>
      <c r="K701" s="17"/>
      <c r="L701" s="17">
        <v>4.4173260147013303E-2</v>
      </c>
      <c r="M701" s="17">
        <v>4.1638525328884499E-2</v>
      </c>
      <c r="N701" s="17">
        <v>5.1433876929981498E-2</v>
      </c>
      <c r="O701" s="17">
        <v>4.6456548974487297E-2</v>
      </c>
      <c r="P701" s="17"/>
      <c r="Q701" s="17">
        <v>4.51302882163706E-2</v>
      </c>
      <c r="R701" s="17">
        <v>4.3054004867937201E-2</v>
      </c>
      <c r="S701" s="17">
        <v>5.4947075257011598E-2</v>
      </c>
    </row>
    <row r="702" spans="2:19" x14ac:dyDescent="0.3">
      <c r="B702" t="s">
        <v>285</v>
      </c>
      <c r="C702" s="17">
        <v>0.108664915737663</v>
      </c>
      <c r="D702" s="17">
        <v>0.112067635051719</v>
      </c>
      <c r="E702" s="17">
        <v>0.104701256776754</v>
      </c>
      <c r="F702" s="17"/>
      <c r="G702" s="17">
        <v>0.15130628909698601</v>
      </c>
      <c r="H702" s="17">
        <v>0.104647005157843</v>
      </c>
      <c r="I702" s="17">
        <v>9.37975936033313E-2</v>
      </c>
      <c r="J702" s="17">
        <v>6.7598681514427605E-2</v>
      </c>
      <c r="K702" s="17"/>
      <c r="L702" s="17">
        <v>7.9707066535516999E-2</v>
      </c>
      <c r="M702" s="17">
        <v>9.8813873909517402E-2</v>
      </c>
      <c r="N702" s="17">
        <v>0.13011022135488101</v>
      </c>
      <c r="O702" s="17">
        <v>0.12504484611542899</v>
      </c>
      <c r="P702" s="17"/>
      <c r="Q702" s="17">
        <v>0.11203600524599699</v>
      </c>
      <c r="R702" s="17">
        <v>0.143428724504639</v>
      </c>
      <c r="S702" s="17">
        <v>9.8417944278534897E-2</v>
      </c>
    </row>
    <row r="703" spans="2:19" x14ac:dyDescent="0.3">
      <c r="B703" t="s">
        <v>286</v>
      </c>
      <c r="C703" s="17">
        <v>0.224886598566441</v>
      </c>
      <c r="D703" s="17">
        <v>0.213003854346965</v>
      </c>
      <c r="E703" s="17">
        <v>0.23528803463352699</v>
      </c>
      <c r="F703" s="17"/>
      <c r="G703" s="17">
        <v>0.22234358001954099</v>
      </c>
      <c r="H703" s="17">
        <v>0.25079392868725198</v>
      </c>
      <c r="I703" s="17">
        <v>0.24871856355272801</v>
      </c>
      <c r="J703" s="17">
        <v>0.177315696285821</v>
      </c>
      <c r="K703" s="17"/>
      <c r="L703" s="17">
        <v>0.21198173674682799</v>
      </c>
      <c r="M703" s="17">
        <v>0.20002467398389701</v>
      </c>
      <c r="N703" s="17">
        <v>0.22855510963463299</v>
      </c>
      <c r="O703" s="17">
        <v>0.26070691026670301</v>
      </c>
      <c r="P703" s="17"/>
      <c r="Q703" s="17">
        <v>0.21663040046830201</v>
      </c>
      <c r="R703" s="17">
        <v>0.223075914764407</v>
      </c>
      <c r="S703" s="17">
        <v>0.29652677718625198</v>
      </c>
    </row>
    <row r="704" spans="2:19" x14ac:dyDescent="0.3">
      <c r="B704" t="s">
        <v>287</v>
      </c>
      <c r="C704" s="17">
        <v>0.164191376699724</v>
      </c>
      <c r="D704" s="17">
        <v>0.16959953750458301</v>
      </c>
      <c r="E704" s="17">
        <v>0.15957838665985799</v>
      </c>
      <c r="F704" s="17"/>
      <c r="G704" s="17">
        <v>0.17529592020062901</v>
      </c>
      <c r="H704" s="17">
        <v>0.17763584731301399</v>
      </c>
      <c r="I704" s="17">
        <v>0.15128392663753401</v>
      </c>
      <c r="J704" s="17">
        <v>0.145832069748246</v>
      </c>
      <c r="K704" s="17"/>
      <c r="L704" s="17">
        <v>0.116235377580918</v>
      </c>
      <c r="M704" s="17">
        <v>0.18802494883646401</v>
      </c>
      <c r="N704" s="17">
        <v>0.16384462017174101</v>
      </c>
      <c r="O704" s="17">
        <v>0.18674558368233499</v>
      </c>
      <c r="P704" s="17"/>
      <c r="Q704" s="17">
        <v>0.154779188782349</v>
      </c>
      <c r="R704" s="17">
        <v>0.19941237153706001</v>
      </c>
      <c r="S704" s="17">
        <v>0.20985160094354499</v>
      </c>
    </row>
    <row r="705" spans="2:19" x14ac:dyDescent="0.3">
      <c r="B705" t="s">
        <v>288</v>
      </c>
      <c r="C705" s="17">
        <v>0.22330154978042799</v>
      </c>
      <c r="D705" s="17">
        <v>0.23275041807206201</v>
      </c>
      <c r="E705" s="17">
        <v>0.21433445616416499</v>
      </c>
      <c r="F705" s="17"/>
      <c r="G705" s="17">
        <v>0.204510039938639</v>
      </c>
      <c r="H705" s="17">
        <v>0.19462074554650699</v>
      </c>
      <c r="I705" s="17">
        <v>0.22507702655883299</v>
      </c>
      <c r="J705" s="17">
        <v>0.27728196732896498</v>
      </c>
      <c r="K705" s="17"/>
      <c r="L705" s="17">
        <v>0.21248016154201099</v>
      </c>
      <c r="M705" s="17">
        <v>0.22720360300216699</v>
      </c>
      <c r="N705" s="17">
        <v>0.227478555365696</v>
      </c>
      <c r="O705" s="17">
        <v>0.22537754284533601</v>
      </c>
      <c r="P705" s="17"/>
      <c r="Q705" s="17">
        <v>0.22796836825292299</v>
      </c>
      <c r="R705" s="17">
        <v>0.28470985500986901</v>
      </c>
      <c r="S705" s="17">
        <v>0.15794864013316301</v>
      </c>
    </row>
    <row r="706" spans="2:19" x14ac:dyDescent="0.3">
      <c r="B706" t="s">
        <v>78</v>
      </c>
      <c r="C706" s="17">
        <v>0.222145430695558</v>
      </c>
      <c r="D706" s="17">
        <v>0.222386621476824</v>
      </c>
      <c r="E706" s="17">
        <v>0.223043348604894</v>
      </c>
      <c r="F706" s="17"/>
      <c r="G706" s="17">
        <v>0.180773652401053</v>
      </c>
      <c r="H706" s="17">
        <v>0.22205942206651899</v>
      </c>
      <c r="I706" s="17">
        <v>0.21897661408337099</v>
      </c>
      <c r="J706" s="17">
        <v>0.28324572942197901</v>
      </c>
      <c r="K706" s="17"/>
      <c r="L706" s="17">
        <v>0.32595735232923301</v>
      </c>
      <c r="M706" s="17">
        <v>0.23233938951140801</v>
      </c>
      <c r="N706" s="17">
        <v>0.194699063036467</v>
      </c>
      <c r="O706" s="17">
        <v>0.13704169303712599</v>
      </c>
      <c r="P706" s="17"/>
      <c r="Q706" s="17">
        <v>0.23150019534038599</v>
      </c>
      <c r="R706" s="17">
        <v>9.9562394476092497E-2</v>
      </c>
      <c r="S706" s="17">
        <v>0.17423641757748901</v>
      </c>
    </row>
    <row r="707" spans="2:19" x14ac:dyDescent="0.3">
      <c r="B707" t="s">
        <v>92</v>
      </c>
      <c r="C707" s="17">
        <v>1.08583143016397E-2</v>
      </c>
      <c r="D707" s="17">
        <v>8.4700140547899899E-3</v>
      </c>
      <c r="E707" s="17">
        <v>1.24836134141234E-2</v>
      </c>
      <c r="F707" s="17"/>
      <c r="G707" s="17">
        <v>8.7859679499112196E-3</v>
      </c>
      <c r="H707" s="17">
        <v>1.05153196927669E-2</v>
      </c>
      <c r="I707" s="17">
        <v>8.5958098265863005E-3</v>
      </c>
      <c r="J707" s="17">
        <v>1.62165376074111E-2</v>
      </c>
      <c r="K707" s="17"/>
      <c r="L707" s="17">
        <v>9.4650451184803992E-3</v>
      </c>
      <c r="M707" s="17">
        <v>1.19549854276625E-2</v>
      </c>
      <c r="N707" s="17">
        <v>3.8785535066019E-3</v>
      </c>
      <c r="O707" s="17">
        <v>1.8626875078583099E-2</v>
      </c>
      <c r="P707" s="17"/>
      <c r="Q707" s="17">
        <v>1.19555536936719E-2</v>
      </c>
      <c r="R707" s="17">
        <v>6.7567348399951701E-3</v>
      </c>
      <c r="S707" s="17">
        <v>8.0715446240037306E-3</v>
      </c>
    </row>
    <row r="708" spans="2:19" x14ac:dyDescent="0.3">
      <c r="C708" s="17"/>
      <c r="D708" s="17"/>
      <c r="E708" s="17"/>
      <c r="F708" s="17"/>
      <c r="G708" s="17"/>
      <c r="H708" s="17"/>
      <c r="I708" s="17"/>
      <c r="J708" s="17"/>
      <c r="K708" s="17"/>
      <c r="L708" s="17"/>
      <c r="M708" s="17"/>
      <c r="N708" s="17"/>
      <c r="O708" s="17"/>
      <c r="P708" s="17"/>
      <c r="Q708" s="17"/>
      <c r="R708" s="17"/>
      <c r="S708" s="17"/>
    </row>
    <row r="709" spans="2:19" x14ac:dyDescent="0.3">
      <c r="B709" s="6" t="s">
        <v>293</v>
      </c>
      <c r="C709" s="17"/>
      <c r="D709" s="17"/>
      <c r="E709" s="17"/>
      <c r="F709" s="17"/>
      <c r="G709" s="17"/>
      <c r="H709" s="17"/>
      <c r="I709" s="17"/>
      <c r="J709" s="17"/>
      <c r="K709" s="17"/>
      <c r="L709" s="17"/>
      <c r="M709" s="17"/>
      <c r="N709" s="17"/>
      <c r="O709" s="17"/>
      <c r="P709" s="17"/>
      <c r="Q709" s="17"/>
      <c r="R709" s="17"/>
      <c r="S709" s="17"/>
    </row>
    <row r="710" spans="2:19" x14ac:dyDescent="0.3">
      <c r="B710" s="24" t="s">
        <v>50</v>
      </c>
      <c r="C710" s="17"/>
      <c r="D710" s="17"/>
      <c r="E710" s="17"/>
      <c r="F710" s="17"/>
      <c r="G710" s="17"/>
      <c r="H710" s="17"/>
      <c r="I710" s="17"/>
      <c r="J710" s="17"/>
      <c r="K710" s="17"/>
      <c r="L710" s="17"/>
      <c r="M710" s="17"/>
      <c r="N710" s="17"/>
      <c r="O710" s="17"/>
      <c r="P710" s="17"/>
      <c r="Q710" s="17"/>
      <c r="R710" s="17"/>
      <c r="S710" s="17"/>
    </row>
    <row r="711" spans="2:19" x14ac:dyDescent="0.3">
      <c r="B711" t="s">
        <v>284</v>
      </c>
      <c r="C711" s="17">
        <v>6.26965435562718E-2</v>
      </c>
      <c r="D711" s="17">
        <v>5.7892959266624099E-2</v>
      </c>
      <c r="E711" s="17">
        <v>6.7398197110251801E-2</v>
      </c>
      <c r="F711" s="17"/>
      <c r="G711" s="17">
        <v>9.02900949742792E-2</v>
      </c>
      <c r="H711" s="17">
        <v>4.9832690678078398E-2</v>
      </c>
      <c r="I711" s="17">
        <v>5.3236771751673302E-2</v>
      </c>
      <c r="J711" s="17">
        <v>4.9325838782644203E-2</v>
      </c>
      <c r="K711" s="17"/>
      <c r="L711" s="17">
        <v>5.6987993867149499E-2</v>
      </c>
      <c r="M711" s="17">
        <v>5.1990173885209399E-2</v>
      </c>
      <c r="N711" s="17">
        <v>8.3213978153567195E-2</v>
      </c>
      <c r="O711" s="17">
        <v>5.7757456650359598E-2</v>
      </c>
      <c r="P711" s="17"/>
      <c r="Q711" s="17">
        <v>5.9586007376153299E-2</v>
      </c>
      <c r="R711" s="17">
        <v>0.113358695096501</v>
      </c>
      <c r="S711" s="17">
        <v>6.3956066590116795E-2</v>
      </c>
    </row>
    <row r="712" spans="2:19" x14ac:dyDescent="0.3">
      <c r="B712" t="s">
        <v>285</v>
      </c>
      <c r="C712" s="17">
        <v>0.15796602677697699</v>
      </c>
      <c r="D712" s="17">
        <v>0.13740718201381699</v>
      </c>
      <c r="E712" s="17">
        <v>0.177239333841191</v>
      </c>
      <c r="F712" s="17"/>
      <c r="G712" s="17">
        <v>0.20173396349464801</v>
      </c>
      <c r="H712" s="17">
        <v>0.140673066180588</v>
      </c>
      <c r="I712" s="17">
        <v>0.14694548207909899</v>
      </c>
      <c r="J712" s="17">
        <v>0.126327083803284</v>
      </c>
      <c r="K712" s="17"/>
      <c r="L712" s="17">
        <v>0.13358567682258901</v>
      </c>
      <c r="M712" s="17">
        <v>0.14430555554508601</v>
      </c>
      <c r="N712" s="17">
        <v>0.17655012637258699</v>
      </c>
      <c r="O712" s="17">
        <v>0.17698822531032801</v>
      </c>
      <c r="P712" s="17"/>
      <c r="Q712" s="17">
        <v>0.16025653610271101</v>
      </c>
      <c r="R712" s="17">
        <v>0.118175709447181</v>
      </c>
      <c r="S712" s="17">
        <v>0.165625808941741</v>
      </c>
    </row>
    <row r="713" spans="2:19" x14ac:dyDescent="0.3">
      <c r="B713" t="s">
        <v>286</v>
      </c>
      <c r="C713" s="17">
        <v>0.221539735576811</v>
      </c>
      <c r="D713" s="17">
        <v>0.23544483532201699</v>
      </c>
      <c r="E713" s="17">
        <v>0.208738590021259</v>
      </c>
      <c r="F713" s="17"/>
      <c r="G713" s="17">
        <v>0.18975388907572099</v>
      </c>
      <c r="H713" s="17">
        <v>0.26235996471588702</v>
      </c>
      <c r="I713" s="17">
        <v>0.21851156049426801</v>
      </c>
      <c r="J713" s="17">
        <v>0.22162272141846101</v>
      </c>
      <c r="K713" s="17"/>
      <c r="L713" s="17">
        <v>0.234171082257396</v>
      </c>
      <c r="M713" s="17">
        <v>0.22410994314694199</v>
      </c>
      <c r="N713" s="17">
        <v>0.18312277282018899</v>
      </c>
      <c r="O713" s="17">
        <v>0.24774693078721099</v>
      </c>
      <c r="P713" s="17"/>
      <c r="Q713" s="17">
        <v>0.220259535187148</v>
      </c>
      <c r="R713" s="17">
        <v>0.223003507757359</v>
      </c>
      <c r="S713" s="17">
        <v>0.26716367432774601</v>
      </c>
    </row>
    <row r="714" spans="2:19" x14ac:dyDescent="0.3">
      <c r="B714" t="s">
        <v>287</v>
      </c>
      <c r="C714" s="17">
        <v>0.163318770890825</v>
      </c>
      <c r="D714" s="17">
        <v>0.15077871019126199</v>
      </c>
      <c r="E714" s="17">
        <v>0.17516571056653499</v>
      </c>
      <c r="F714" s="17"/>
      <c r="G714" s="17">
        <v>0.16689225819091499</v>
      </c>
      <c r="H714" s="17">
        <v>0.15343810189880699</v>
      </c>
      <c r="I714" s="17">
        <v>0.18057358078670899</v>
      </c>
      <c r="J714" s="17">
        <v>0.154894726741093</v>
      </c>
      <c r="K714" s="17"/>
      <c r="L714" s="17">
        <v>0.107801520790864</v>
      </c>
      <c r="M714" s="17">
        <v>0.155638597742184</v>
      </c>
      <c r="N714" s="17">
        <v>0.18836159652104101</v>
      </c>
      <c r="O714" s="17">
        <v>0.20001286347413499</v>
      </c>
      <c r="P714" s="17"/>
      <c r="Q714" s="17">
        <v>0.154102630853616</v>
      </c>
      <c r="R714" s="17">
        <v>0.213970786667049</v>
      </c>
      <c r="S714" s="17">
        <v>0.19236595747006699</v>
      </c>
    </row>
    <row r="715" spans="2:19" x14ac:dyDescent="0.3">
      <c r="B715" t="s">
        <v>288</v>
      </c>
      <c r="C715" s="17">
        <v>0.19275673927426501</v>
      </c>
      <c r="D715" s="17">
        <v>0.20133544742807599</v>
      </c>
      <c r="E715" s="17">
        <v>0.185031906886296</v>
      </c>
      <c r="F715" s="17"/>
      <c r="G715" s="17">
        <v>0.171429245749841</v>
      </c>
      <c r="H715" s="17">
        <v>0.18844437134622899</v>
      </c>
      <c r="I715" s="17">
        <v>0.19685563751195501</v>
      </c>
      <c r="J715" s="17">
        <v>0.21984032613344301</v>
      </c>
      <c r="K715" s="17"/>
      <c r="L715" s="17">
        <v>0.17921713993226501</v>
      </c>
      <c r="M715" s="17">
        <v>0.20358583957675799</v>
      </c>
      <c r="N715" s="17">
        <v>0.211499293209962</v>
      </c>
      <c r="O715" s="17">
        <v>0.17427958039068001</v>
      </c>
      <c r="P715" s="17"/>
      <c r="Q715" s="17">
        <v>0.19668788655521999</v>
      </c>
      <c r="R715" s="17">
        <v>0.20664339893511999</v>
      </c>
      <c r="S715" s="17">
        <v>0.15367463452382299</v>
      </c>
    </row>
    <row r="716" spans="2:19" x14ac:dyDescent="0.3">
      <c r="B716" t="s">
        <v>78</v>
      </c>
      <c r="C716" s="17">
        <v>0.191529580622122</v>
      </c>
      <c r="D716" s="17">
        <v>0.206614092304132</v>
      </c>
      <c r="E716" s="17">
        <v>0.17648049628606099</v>
      </c>
      <c r="F716" s="17"/>
      <c r="G716" s="17">
        <v>0.16939579884655201</v>
      </c>
      <c r="H716" s="17">
        <v>0.19973483437411799</v>
      </c>
      <c r="I716" s="17">
        <v>0.186900288125222</v>
      </c>
      <c r="J716" s="17">
        <v>0.218921914593219</v>
      </c>
      <c r="K716" s="17"/>
      <c r="L716" s="17">
        <v>0.277427857515118</v>
      </c>
      <c r="M716" s="17">
        <v>0.21479766803531</v>
      </c>
      <c r="N716" s="17">
        <v>0.14322472508797099</v>
      </c>
      <c r="O716" s="17">
        <v>0.132795724667638</v>
      </c>
      <c r="P716" s="17"/>
      <c r="Q716" s="17">
        <v>0.19919347605450399</v>
      </c>
      <c r="R716" s="17">
        <v>0.118091167256794</v>
      </c>
      <c r="S716" s="17">
        <v>0.14914231352250201</v>
      </c>
    </row>
    <row r="717" spans="2:19" x14ac:dyDescent="0.3">
      <c r="B717" t="s">
        <v>92</v>
      </c>
      <c r="C717" s="17">
        <v>1.01926033027285E-2</v>
      </c>
      <c r="D717" s="17">
        <v>1.05267734740722E-2</v>
      </c>
      <c r="E717" s="17">
        <v>9.9457652884068198E-3</v>
      </c>
      <c r="F717" s="17"/>
      <c r="G717" s="17">
        <v>1.05047496680435E-2</v>
      </c>
      <c r="H717" s="17">
        <v>5.5169708062917698E-3</v>
      </c>
      <c r="I717" s="17">
        <v>1.6976679251073701E-2</v>
      </c>
      <c r="J717" s="17">
        <v>9.0673885278555397E-3</v>
      </c>
      <c r="K717" s="17"/>
      <c r="L717" s="17">
        <v>1.0808728814618199E-2</v>
      </c>
      <c r="M717" s="17">
        <v>5.5722220685105401E-3</v>
      </c>
      <c r="N717" s="17">
        <v>1.4027507834683E-2</v>
      </c>
      <c r="O717" s="17">
        <v>1.04192187196486E-2</v>
      </c>
      <c r="P717" s="17"/>
      <c r="Q717" s="17">
        <v>9.9139278706476403E-3</v>
      </c>
      <c r="R717" s="17">
        <v>6.7567348399951701E-3</v>
      </c>
      <c r="S717" s="17">
        <v>8.0715446240037306E-3</v>
      </c>
    </row>
    <row r="718" spans="2:19" x14ac:dyDescent="0.3">
      <c r="C718" s="17"/>
      <c r="D718" s="17"/>
      <c r="E718" s="17"/>
      <c r="F718" s="17"/>
      <c r="G718" s="17"/>
      <c r="H718" s="17"/>
      <c r="I718" s="17"/>
      <c r="J718" s="17"/>
      <c r="K718" s="17"/>
      <c r="L718" s="17"/>
      <c r="M718" s="17"/>
      <c r="N718" s="17"/>
      <c r="O718" s="17"/>
      <c r="P718" s="17"/>
      <c r="Q718" s="17"/>
      <c r="R718" s="17"/>
      <c r="S718" s="17"/>
    </row>
    <row r="719" spans="2:19" x14ac:dyDescent="0.3">
      <c r="B719" s="6" t="s">
        <v>307</v>
      </c>
      <c r="C719" s="17"/>
      <c r="D719" s="17"/>
      <c r="E719" s="17"/>
      <c r="F719" s="17"/>
      <c r="G719" s="17"/>
      <c r="H719" s="17"/>
      <c r="I719" s="17"/>
      <c r="J719" s="17"/>
      <c r="K719" s="17"/>
      <c r="L719" s="17"/>
      <c r="M719" s="17"/>
      <c r="N719" s="17"/>
      <c r="O719" s="17"/>
      <c r="P719" s="17"/>
      <c r="Q719" s="17"/>
      <c r="R719" s="17"/>
      <c r="S719" s="17"/>
    </row>
    <row r="720" spans="2:19" x14ac:dyDescent="0.3">
      <c r="B720" s="24" t="s">
        <v>50</v>
      </c>
      <c r="C720" s="17"/>
      <c r="D720" s="17"/>
      <c r="E720" s="17"/>
      <c r="F720" s="17"/>
      <c r="G720" s="17"/>
      <c r="H720" s="17"/>
      <c r="I720" s="17"/>
      <c r="J720" s="17"/>
      <c r="K720" s="17"/>
      <c r="L720" s="17"/>
      <c r="M720" s="17"/>
      <c r="N720" s="17"/>
      <c r="O720" s="17"/>
      <c r="P720" s="17"/>
      <c r="Q720" s="17"/>
      <c r="R720" s="17"/>
      <c r="S720" s="17"/>
    </row>
    <row r="721" spans="2:19" x14ac:dyDescent="0.3">
      <c r="B721" t="s">
        <v>294</v>
      </c>
      <c r="C721" s="17">
        <v>0.46601590051154601</v>
      </c>
      <c r="D721" s="17">
        <v>0.46639002451818701</v>
      </c>
      <c r="E721" s="17">
        <v>0.46336768285685098</v>
      </c>
      <c r="F721" s="17"/>
      <c r="G721" s="17">
        <v>0.52730701317846695</v>
      </c>
      <c r="H721" s="17">
        <v>0.47212367556770302</v>
      </c>
      <c r="I721" s="17">
        <v>0.45286014134082198</v>
      </c>
      <c r="J721" s="17">
        <v>0.39201949657707902</v>
      </c>
      <c r="K721" s="17"/>
      <c r="L721" s="17">
        <v>0.40856787659404797</v>
      </c>
      <c r="M721" s="17">
        <v>0.45038659408317799</v>
      </c>
      <c r="N721" s="17">
        <v>0.50209427740676904</v>
      </c>
      <c r="O721" s="17">
        <v>0.50128305322039801</v>
      </c>
      <c r="P721" s="17"/>
      <c r="Q721" s="17">
        <v>0.46101945213011303</v>
      </c>
      <c r="R721" s="17">
        <v>0.49437846290367099</v>
      </c>
      <c r="S721" s="17">
        <v>0.51794585608774502</v>
      </c>
    </row>
    <row r="722" spans="2:19" x14ac:dyDescent="0.3">
      <c r="B722" t="s">
        <v>295</v>
      </c>
      <c r="C722" s="17">
        <v>0.44027168771904801</v>
      </c>
      <c r="D722" s="17">
        <v>0.43258283160863398</v>
      </c>
      <c r="E722" s="17">
        <v>0.44546016937642302</v>
      </c>
      <c r="F722" s="17"/>
      <c r="G722" s="17">
        <v>0.50145298721160303</v>
      </c>
      <c r="H722" s="17">
        <v>0.42399695866932602</v>
      </c>
      <c r="I722" s="17">
        <v>0.444770992465925</v>
      </c>
      <c r="J722" s="17">
        <v>0.37718640388446201</v>
      </c>
      <c r="K722" s="17"/>
      <c r="L722" s="17">
        <v>0.32063751930303502</v>
      </c>
      <c r="M722" s="17">
        <v>0.44356272977293099</v>
      </c>
      <c r="N722" s="17">
        <v>0.49044194081100101</v>
      </c>
      <c r="O722" s="17">
        <v>0.50199528824135098</v>
      </c>
      <c r="P722" s="17"/>
      <c r="Q722" s="17">
        <v>0.44248545437080999</v>
      </c>
      <c r="R722" s="17">
        <v>0.467507519569272</v>
      </c>
      <c r="S722" s="17">
        <v>0.40704369036919902</v>
      </c>
    </row>
    <row r="723" spans="2:19" x14ac:dyDescent="0.3">
      <c r="B723" t="s">
        <v>296</v>
      </c>
      <c r="C723" s="17">
        <v>0.422697074856902</v>
      </c>
      <c r="D723" s="17">
        <v>0.399552941234248</v>
      </c>
      <c r="E723" s="17">
        <v>0.44408676452007101</v>
      </c>
      <c r="F723" s="17"/>
      <c r="G723" s="17">
        <v>0.49137473592311998</v>
      </c>
      <c r="H723" s="17">
        <v>0.39804949232258402</v>
      </c>
      <c r="I723" s="17">
        <v>0.41472054053526403</v>
      </c>
      <c r="J723" s="17">
        <v>0.36836005988702802</v>
      </c>
      <c r="K723" s="17"/>
      <c r="L723" s="17">
        <v>0.382324751061765</v>
      </c>
      <c r="M723" s="17">
        <v>0.38997175905944997</v>
      </c>
      <c r="N723" s="17">
        <v>0.43325814440480798</v>
      </c>
      <c r="O723" s="17">
        <v>0.48702264181281002</v>
      </c>
      <c r="P723" s="17"/>
      <c r="Q723" s="17">
        <v>0.425743691781932</v>
      </c>
      <c r="R723" s="17">
        <v>0.42974733545420901</v>
      </c>
      <c r="S723" s="17">
        <v>0.39478060721894098</v>
      </c>
    </row>
    <row r="724" spans="2:19" x14ac:dyDescent="0.3">
      <c r="B724" t="s">
        <v>297</v>
      </c>
      <c r="C724" s="17">
        <v>0.307812087278448</v>
      </c>
      <c r="D724" s="17">
        <v>0.28466306124194901</v>
      </c>
      <c r="E724" s="17">
        <v>0.32997897605033499</v>
      </c>
      <c r="F724" s="17"/>
      <c r="G724" s="17">
        <v>0.31944692909918099</v>
      </c>
      <c r="H724" s="17">
        <v>0.306588328498754</v>
      </c>
      <c r="I724" s="17">
        <v>0.30353524186813102</v>
      </c>
      <c r="J724" s="17">
        <v>0.30007646693559997</v>
      </c>
      <c r="K724" s="17"/>
      <c r="L724" s="17">
        <v>0.237939541309618</v>
      </c>
      <c r="M724" s="17">
        <v>0.29924261163008498</v>
      </c>
      <c r="N724" s="17">
        <v>0.33272206978878199</v>
      </c>
      <c r="O724" s="17">
        <v>0.35996722337438303</v>
      </c>
      <c r="P724" s="17"/>
      <c r="Q724" s="17">
        <v>0.31041549974835603</v>
      </c>
      <c r="R724" s="17">
        <v>0.28186675696110502</v>
      </c>
      <c r="S724" s="17">
        <v>0.28542424230512098</v>
      </c>
    </row>
    <row r="725" spans="2:19" x14ac:dyDescent="0.3">
      <c r="B725" t="s">
        <v>298</v>
      </c>
      <c r="C725" s="17">
        <v>0.28939915847076803</v>
      </c>
      <c r="D725" s="17">
        <v>0.269948487583477</v>
      </c>
      <c r="E725" s="17">
        <v>0.30660956936711797</v>
      </c>
      <c r="F725" s="17"/>
      <c r="G725" s="17">
        <v>0.34692744003075499</v>
      </c>
      <c r="H725" s="17">
        <v>0.247275093030874</v>
      </c>
      <c r="I725" s="17">
        <v>0.29377168322616098</v>
      </c>
      <c r="J725" s="17">
        <v>0.25731425741313102</v>
      </c>
      <c r="K725" s="17"/>
      <c r="L725" s="17">
        <v>0.226715569582151</v>
      </c>
      <c r="M725" s="17">
        <v>0.23996451949860301</v>
      </c>
      <c r="N725" s="17">
        <v>0.293942385908808</v>
      </c>
      <c r="O725" s="17">
        <v>0.400627459785589</v>
      </c>
      <c r="P725" s="17"/>
      <c r="Q725" s="17">
        <v>0.27539924687324002</v>
      </c>
      <c r="R725" s="17">
        <v>0.41181402377290399</v>
      </c>
      <c r="S725" s="17">
        <v>0.29219631934796603</v>
      </c>
    </row>
    <row r="726" spans="2:19" x14ac:dyDescent="0.3">
      <c r="B726" t="s">
        <v>299</v>
      </c>
      <c r="C726" s="17">
        <v>0.281690767129258</v>
      </c>
      <c r="D726" s="17">
        <v>0.27546636514178802</v>
      </c>
      <c r="E726" s="17">
        <v>0.28904267434918202</v>
      </c>
      <c r="F726" s="17"/>
      <c r="G726" s="17">
        <v>0.33418100125066402</v>
      </c>
      <c r="H726" s="17">
        <v>0.25948332394291401</v>
      </c>
      <c r="I726" s="17">
        <v>0.273349418086484</v>
      </c>
      <c r="J726" s="17">
        <v>0.24422428423220399</v>
      </c>
      <c r="K726" s="17"/>
      <c r="L726" s="17">
        <v>0.21815205647587099</v>
      </c>
      <c r="M726" s="17">
        <v>0.28197675255927501</v>
      </c>
      <c r="N726" s="17">
        <v>0.28771014259864702</v>
      </c>
      <c r="O726" s="17">
        <v>0.33839917720798501</v>
      </c>
      <c r="P726" s="17"/>
      <c r="Q726" s="17">
        <v>0.27910983289744901</v>
      </c>
      <c r="R726" s="17">
        <v>0.33810104678366099</v>
      </c>
      <c r="S726" s="17">
        <v>0.26348609501610798</v>
      </c>
    </row>
    <row r="727" spans="2:19" x14ac:dyDescent="0.3">
      <c r="B727" t="s">
        <v>300</v>
      </c>
      <c r="C727" s="17">
        <v>0.21373539996253099</v>
      </c>
      <c r="D727" s="17">
        <v>0.204873121155312</v>
      </c>
      <c r="E727" s="17">
        <v>0.223101837474</v>
      </c>
      <c r="F727" s="17"/>
      <c r="G727" s="17">
        <v>0.24244870386789799</v>
      </c>
      <c r="H727" s="17">
        <v>0.19328890301888499</v>
      </c>
      <c r="I727" s="17">
        <v>0.210721322199758</v>
      </c>
      <c r="J727" s="17">
        <v>0.20246885068906201</v>
      </c>
      <c r="K727" s="17"/>
      <c r="L727" s="17">
        <v>0.186791473543893</v>
      </c>
      <c r="M727" s="17">
        <v>0.23735811686732</v>
      </c>
      <c r="N727" s="17">
        <v>0.22082421268393401</v>
      </c>
      <c r="O727" s="17">
        <v>0.20745038686929301</v>
      </c>
      <c r="P727" s="17"/>
      <c r="Q727" s="17">
        <v>0.212319686847567</v>
      </c>
      <c r="R727" s="17">
        <v>0.19139834430516101</v>
      </c>
      <c r="S727" s="17">
        <v>0.231026089460071</v>
      </c>
    </row>
    <row r="728" spans="2:19" x14ac:dyDescent="0.3">
      <c r="B728" t="s">
        <v>301</v>
      </c>
      <c r="C728" s="17">
        <v>0.13155999886827299</v>
      </c>
      <c r="D728" s="17">
        <v>0.11735856633188201</v>
      </c>
      <c r="E728" s="17">
        <v>0.14602017410755699</v>
      </c>
      <c r="F728" s="17"/>
      <c r="G728" s="17">
        <v>0.14211710025730101</v>
      </c>
      <c r="H728" s="17">
        <v>0.139029668546297</v>
      </c>
      <c r="I728" s="17">
        <v>0.11966296338414301</v>
      </c>
      <c r="J728" s="17">
        <v>0.120944361164951</v>
      </c>
      <c r="K728" s="17"/>
      <c r="L728" s="17">
        <v>0.10020300076448301</v>
      </c>
      <c r="M728" s="17">
        <v>0.13266050870860799</v>
      </c>
      <c r="N728" s="17">
        <v>0.138009525001838</v>
      </c>
      <c r="O728" s="17">
        <v>0.15473974259225401</v>
      </c>
      <c r="P728" s="17"/>
      <c r="Q728" s="17">
        <v>0.12593258181741901</v>
      </c>
      <c r="R728" s="17">
        <v>0.197589202816214</v>
      </c>
      <c r="S728" s="17">
        <v>0.143355041746279</v>
      </c>
    </row>
    <row r="729" spans="2:19" x14ac:dyDescent="0.3">
      <c r="B729" t="s">
        <v>78</v>
      </c>
      <c r="C729" s="17">
        <v>0.121204650688777</v>
      </c>
      <c r="D729" s="17">
        <v>0.121293641766758</v>
      </c>
      <c r="E729" s="17">
        <v>0.121351612823776</v>
      </c>
      <c r="F729" s="17"/>
      <c r="G729" s="17">
        <v>7.5088152197165803E-2</v>
      </c>
      <c r="H729" s="17">
        <v>0.13492199572736999</v>
      </c>
      <c r="I729" s="17">
        <v>0.10756731088789399</v>
      </c>
      <c r="J729" s="17">
        <v>0.17874818655427499</v>
      </c>
      <c r="K729" s="17"/>
      <c r="L729" s="17">
        <v>0.17727803990476401</v>
      </c>
      <c r="M729" s="17">
        <v>0.107871076516469</v>
      </c>
      <c r="N729" s="17">
        <v>0.11358688101389799</v>
      </c>
      <c r="O729" s="17">
        <v>8.7804909551616794E-2</v>
      </c>
      <c r="P729" s="17"/>
      <c r="Q729" s="17">
        <v>0.12693460170781301</v>
      </c>
      <c r="R729" s="17">
        <v>6.3036009756858802E-2</v>
      </c>
      <c r="S729" s="17">
        <v>8.5100283625234502E-2</v>
      </c>
    </row>
    <row r="730" spans="2:19" x14ac:dyDescent="0.3">
      <c r="B730" t="s">
        <v>302</v>
      </c>
      <c r="C730" s="17">
        <v>0.100298370354791</v>
      </c>
      <c r="D730" s="17">
        <v>9.08930460713923E-2</v>
      </c>
      <c r="E730" s="17">
        <v>0.11055304816616</v>
      </c>
      <c r="F730" s="17"/>
      <c r="G730" s="17">
        <v>0.10992063326962</v>
      </c>
      <c r="H730" s="17">
        <v>9.7481704678881204E-2</v>
      </c>
      <c r="I730" s="17">
        <v>0.106984022694516</v>
      </c>
      <c r="J730" s="17">
        <v>8.3181234651532696E-2</v>
      </c>
      <c r="K730" s="17"/>
      <c r="L730" s="17">
        <v>7.9332801761192201E-2</v>
      </c>
      <c r="M730" s="17">
        <v>0.115304308926612</v>
      </c>
      <c r="N730" s="17">
        <v>0.105026668670645</v>
      </c>
      <c r="O730" s="17">
        <v>9.9911788594140002E-2</v>
      </c>
      <c r="P730" s="17"/>
      <c r="Q730" s="17">
        <v>9.6120651324351894E-2</v>
      </c>
      <c r="R730" s="17">
        <v>0.16465554279515399</v>
      </c>
      <c r="S730" s="17">
        <v>0.117022315522782</v>
      </c>
    </row>
    <row r="731" spans="2:19" x14ac:dyDescent="0.3">
      <c r="B731" t="s">
        <v>303</v>
      </c>
      <c r="C731" s="17">
        <v>5.2779093677661398E-2</v>
      </c>
      <c r="D731" s="17">
        <v>4.4820666990366798E-2</v>
      </c>
      <c r="E731" s="17">
        <v>6.1182092112216001E-2</v>
      </c>
      <c r="F731" s="17"/>
      <c r="G731" s="17">
        <v>6.2463985380459698E-2</v>
      </c>
      <c r="H731" s="17">
        <v>5.9134027395538601E-2</v>
      </c>
      <c r="I731" s="17">
        <v>3.1985712580156603E-2</v>
      </c>
      <c r="J731" s="17">
        <v>5.08736918722252E-2</v>
      </c>
      <c r="K731" s="17"/>
      <c r="L731" s="17">
        <v>6.3979392044944502E-2</v>
      </c>
      <c r="M731" s="17">
        <v>4.7503022080238898E-2</v>
      </c>
      <c r="N731" s="17">
        <v>3.3040089005330599E-2</v>
      </c>
      <c r="O731" s="17">
        <v>6.8669106532402699E-2</v>
      </c>
      <c r="P731" s="17"/>
      <c r="Q731" s="17">
        <v>4.8343845466509598E-2</v>
      </c>
      <c r="R731" s="17">
        <v>0.105083389609139</v>
      </c>
      <c r="S731" s="17">
        <v>5.0874432246837097E-2</v>
      </c>
    </row>
    <row r="732" spans="2:19" x14ac:dyDescent="0.3">
      <c r="B732" t="s">
        <v>304</v>
      </c>
      <c r="C732" s="17">
        <v>4.9026057944508102E-2</v>
      </c>
      <c r="D732" s="17">
        <v>5.5203135372083503E-2</v>
      </c>
      <c r="E732" s="17">
        <v>4.3272652974907497E-2</v>
      </c>
      <c r="F732" s="17"/>
      <c r="G732" s="17">
        <v>6.9223688665687705E-2</v>
      </c>
      <c r="H732" s="17">
        <v>4.7994293992634302E-2</v>
      </c>
      <c r="I732" s="17">
        <v>4.6571056045027398E-2</v>
      </c>
      <c r="J732" s="17">
        <v>2.48469247148255E-2</v>
      </c>
      <c r="K732" s="17"/>
      <c r="L732" s="17">
        <v>4.6838561981784897E-2</v>
      </c>
      <c r="M732" s="17">
        <v>5.4499325404827798E-2</v>
      </c>
      <c r="N732" s="17">
        <v>4.8988048987646998E-2</v>
      </c>
      <c r="O732" s="17">
        <v>4.5335061570080902E-2</v>
      </c>
      <c r="P732" s="17"/>
      <c r="Q732" s="17">
        <v>5.0421152918237101E-2</v>
      </c>
      <c r="R732" s="17">
        <v>7.1519188009446302E-2</v>
      </c>
      <c r="S732" s="17">
        <v>5.0960398974471598E-2</v>
      </c>
    </row>
    <row r="733" spans="2:19" x14ac:dyDescent="0.3">
      <c r="B733" t="s">
        <v>305</v>
      </c>
      <c r="C733" s="17">
        <v>4.0415265267020398E-2</v>
      </c>
      <c r="D733" s="17">
        <v>3.8940701908445098E-2</v>
      </c>
      <c r="E733" s="17">
        <v>4.1600192756855503E-2</v>
      </c>
      <c r="F733" s="17"/>
      <c r="G733" s="17">
        <v>5.2567309084715998E-2</v>
      </c>
      <c r="H733" s="17">
        <v>3.3123813407169897E-2</v>
      </c>
      <c r="I733" s="17">
        <v>3.5981505444369503E-2</v>
      </c>
      <c r="J733" s="17">
        <v>3.7596444821207303E-2</v>
      </c>
      <c r="K733" s="17"/>
      <c r="L733" s="17">
        <v>4.5738909859071503E-2</v>
      </c>
      <c r="M733" s="17">
        <v>3.8567156208508598E-2</v>
      </c>
      <c r="N733" s="17">
        <v>3.7333965220823502E-2</v>
      </c>
      <c r="O733" s="17">
        <v>4.0428537082626399E-2</v>
      </c>
      <c r="P733" s="17"/>
      <c r="Q733" s="17">
        <v>3.7990665125190899E-2</v>
      </c>
      <c r="R733" s="17">
        <v>6.58688262206788E-2</v>
      </c>
      <c r="S733" s="17">
        <v>6.3399930460925999E-2</v>
      </c>
    </row>
    <row r="734" spans="2:19" x14ac:dyDescent="0.3">
      <c r="B734" t="s">
        <v>306</v>
      </c>
      <c r="C734" s="17">
        <v>3.0515074274829E-2</v>
      </c>
      <c r="D734" s="17">
        <v>2.9583969266989901E-2</v>
      </c>
      <c r="E734" s="17">
        <v>3.10724020385824E-2</v>
      </c>
      <c r="F734" s="17"/>
      <c r="G734" s="17">
        <v>3.9894092443051303E-2</v>
      </c>
      <c r="H734" s="17">
        <v>3.68006924586078E-2</v>
      </c>
      <c r="I734" s="17">
        <v>2.39267131128586E-2</v>
      </c>
      <c r="J734" s="17">
        <v>1.7753683392365601E-2</v>
      </c>
      <c r="K734" s="17"/>
      <c r="L734" s="17">
        <v>1.9129476799113601E-2</v>
      </c>
      <c r="M734" s="17">
        <v>3.41989965528645E-2</v>
      </c>
      <c r="N734" s="17">
        <v>2.99515930436682E-2</v>
      </c>
      <c r="O734" s="17">
        <v>3.8526725726852E-2</v>
      </c>
      <c r="P734" s="17"/>
      <c r="Q734" s="17">
        <v>2.7839096514332098E-2</v>
      </c>
      <c r="R734" s="17">
        <v>4.6691612966924798E-2</v>
      </c>
      <c r="S734" s="17">
        <v>4.9458252444411703E-2</v>
      </c>
    </row>
    <row r="735" spans="2:19" x14ac:dyDescent="0.3">
      <c r="B735" t="s">
        <v>189</v>
      </c>
      <c r="C735" s="17">
        <v>6.6804455457883201E-3</v>
      </c>
      <c r="D735" s="17">
        <v>7.7429351644482999E-3</v>
      </c>
      <c r="E735" s="17">
        <v>5.6758611865600902E-3</v>
      </c>
      <c r="F735" s="17"/>
      <c r="G735" s="17">
        <v>7.2815362179278597E-3</v>
      </c>
      <c r="H735" s="17">
        <v>4.3643188395978702E-3</v>
      </c>
      <c r="I735" s="17">
        <v>2.9367699125586E-3</v>
      </c>
      <c r="J735" s="17">
        <v>1.2054201755591701E-2</v>
      </c>
      <c r="K735" s="17"/>
      <c r="L735" s="17">
        <v>1.1051986901093399E-2</v>
      </c>
      <c r="M735" s="17">
        <v>8.4695062098509907E-3</v>
      </c>
      <c r="N735" s="17">
        <v>3.0089068006333899E-3</v>
      </c>
      <c r="O735" s="17">
        <v>4.3514275383758202E-3</v>
      </c>
      <c r="P735" s="17"/>
      <c r="Q735" s="17">
        <v>7.09366702632296E-3</v>
      </c>
      <c r="R735" s="17">
        <v>0</v>
      </c>
      <c r="S735" s="17">
        <v>8.6246333999724402E-3</v>
      </c>
    </row>
    <row r="736" spans="2:19" x14ac:dyDescent="0.3">
      <c r="C736" s="17"/>
      <c r="D736" s="17"/>
      <c r="E736" s="17"/>
      <c r="F736" s="17"/>
      <c r="G736" s="17"/>
      <c r="H736" s="17"/>
      <c r="I736" s="17"/>
      <c r="J736" s="17"/>
      <c r="K736" s="17"/>
      <c r="L736" s="17"/>
      <c r="M736" s="17"/>
      <c r="N736" s="17"/>
      <c r="O736" s="17"/>
      <c r="P736" s="17"/>
      <c r="Q736" s="17"/>
      <c r="R736" s="17"/>
      <c r="S736" s="17"/>
    </row>
    <row r="737" spans="2:19" x14ac:dyDescent="0.3">
      <c r="B737" s="6" t="s">
        <v>322</v>
      </c>
      <c r="C737" s="17"/>
      <c r="D737" s="17"/>
      <c r="E737" s="17"/>
      <c r="F737" s="17"/>
      <c r="G737" s="17"/>
      <c r="H737" s="17"/>
      <c r="I737" s="17"/>
      <c r="J737" s="17"/>
      <c r="K737" s="17"/>
      <c r="L737" s="17"/>
      <c r="M737" s="17"/>
      <c r="N737" s="17"/>
      <c r="O737" s="17"/>
      <c r="P737" s="17"/>
      <c r="Q737" s="17"/>
      <c r="R737" s="17"/>
      <c r="S737" s="17"/>
    </row>
    <row r="738" spans="2:19" x14ac:dyDescent="0.3">
      <c r="B738" s="24" t="s">
        <v>50</v>
      </c>
      <c r="C738" s="17"/>
      <c r="D738" s="17"/>
      <c r="E738" s="17"/>
      <c r="F738" s="17"/>
      <c r="G738" s="17"/>
      <c r="H738" s="17"/>
      <c r="I738" s="17"/>
      <c r="J738" s="17"/>
      <c r="K738" s="17"/>
      <c r="L738" s="17"/>
      <c r="M738" s="17"/>
      <c r="N738" s="17"/>
      <c r="O738" s="17"/>
      <c r="P738" s="17"/>
      <c r="Q738" s="17"/>
      <c r="R738" s="17"/>
      <c r="S738" s="17"/>
    </row>
    <row r="739" spans="2:19" x14ac:dyDescent="0.3">
      <c r="B739" t="s">
        <v>308</v>
      </c>
      <c r="C739" s="17">
        <v>0.349151336115402</v>
      </c>
      <c r="D739" s="17">
        <v>0.34461296061739499</v>
      </c>
      <c r="E739" s="17">
        <v>0.35357229785444499</v>
      </c>
      <c r="F739" s="17"/>
      <c r="G739" s="17">
        <v>0.39523762318678102</v>
      </c>
      <c r="H739" s="17">
        <v>0.31337768082325002</v>
      </c>
      <c r="I739" s="17">
        <v>0.36322843895214901</v>
      </c>
      <c r="J739" s="17">
        <v>0.31312313013885401</v>
      </c>
      <c r="K739" s="17"/>
      <c r="L739" s="17">
        <v>0.28044944684269402</v>
      </c>
      <c r="M739" s="17">
        <v>0.349741397689943</v>
      </c>
      <c r="N739" s="17">
        <v>0.36810294353247802</v>
      </c>
      <c r="O739" s="17">
        <v>0.39668413018899101</v>
      </c>
      <c r="P739" s="17"/>
      <c r="Q739" s="17">
        <v>0.343249116792116</v>
      </c>
      <c r="R739" s="17">
        <v>0.49428605644699303</v>
      </c>
      <c r="S739" s="17">
        <v>0.337603780407009</v>
      </c>
    </row>
    <row r="740" spans="2:19" x14ac:dyDescent="0.3">
      <c r="B740" t="s">
        <v>309</v>
      </c>
      <c r="C740" s="17">
        <v>0.33563474357634299</v>
      </c>
      <c r="D740" s="17">
        <v>0.30798258776137299</v>
      </c>
      <c r="E740" s="17">
        <v>0.36055784888634002</v>
      </c>
      <c r="F740" s="17"/>
      <c r="G740" s="17">
        <v>0.35963269094225903</v>
      </c>
      <c r="H740" s="17">
        <v>0.31411504938864099</v>
      </c>
      <c r="I740" s="17">
        <v>0.33245162303112602</v>
      </c>
      <c r="J740" s="17">
        <v>0.32820953828560601</v>
      </c>
      <c r="K740" s="17"/>
      <c r="L740" s="17">
        <v>0.30392316474305398</v>
      </c>
      <c r="M740" s="17">
        <v>0.33383626712870301</v>
      </c>
      <c r="N740" s="17">
        <v>0.358270516619903</v>
      </c>
      <c r="O740" s="17">
        <v>0.34476939564268899</v>
      </c>
      <c r="P740" s="17"/>
      <c r="Q740" s="17">
        <v>0.33444985227192298</v>
      </c>
      <c r="R740" s="17">
        <v>0.43379556879855702</v>
      </c>
      <c r="S740" s="17">
        <v>0.27745704287064599</v>
      </c>
    </row>
    <row r="741" spans="2:19" x14ac:dyDescent="0.3">
      <c r="B741" t="s">
        <v>310</v>
      </c>
      <c r="C741" s="17">
        <v>0.27728953151466701</v>
      </c>
      <c r="D741" s="17">
        <v>0.244122534849815</v>
      </c>
      <c r="E741" s="17">
        <v>0.30978722647227702</v>
      </c>
      <c r="F741" s="17"/>
      <c r="G741" s="17">
        <v>0.32722176519937801</v>
      </c>
      <c r="H741" s="17">
        <v>0.272675565770232</v>
      </c>
      <c r="I741" s="17">
        <v>0.26121663163624298</v>
      </c>
      <c r="J741" s="17">
        <v>0.23147640640878001</v>
      </c>
      <c r="K741" s="17"/>
      <c r="L741" s="17">
        <v>0.214690030834675</v>
      </c>
      <c r="M741" s="17">
        <v>0.25351503403178799</v>
      </c>
      <c r="N741" s="17">
        <v>0.31911304989977002</v>
      </c>
      <c r="O741" s="17">
        <v>0.32029377285291699</v>
      </c>
      <c r="P741" s="17"/>
      <c r="Q741" s="17">
        <v>0.27665062885727498</v>
      </c>
      <c r="R741" s="17">
        <v>0.29314840789539898</v>
      </c>
      <c r="S741" s="17">
        <v>0.25736054689153198</v>
      </c>
    </row>
    <row r="742" spans="2:19" x14ac:dyDescent="0.3">
      <c r="B742" t="s">
        <v>311</v>
      </c>
      <c r="C742" s="17">
        <v>0.26475231343636701</v>
      </c>
      <c r="D742" s="17">
        <v>0.24732748618505199</v>
      </c>
      <c r="E742" s="17">
        <v>0.28039829084516799</v>
      </c>
      <c r="F742" s="17"/>
      <c r="G742" s="17">
        <v>0.281559638454701</v>
      </c>
      <c r="H742" s="17">
        <v>0.267765704231196</v>
      </c>
      <c r="I742" s="17">
        <v>0.26638259054843999</v>
      </c>
      <c r="J742" s="17">
        <v>0.23897892900892001</v>
      </c>
      <c r="K742" s="17"/>
      <c r="L742" s="17">
        <v>0.20216004255966899</v>
      </c>
      <c r="M742" s="17">
        <v>0.26255095136107298</v>
      </c>
      <c r="N742" s="17">
        <v>0.27589656344128</v>
      </c>
      <c r="O742" s="17">
        <v>0.31765255259839797</v>
      </c>
      <c r="P742" s="17"/>
      <c r="Q742" s="17">
        <v>0.25845703739426601</v>
      </c>
      <c r="R742" s="17">
        <v>0.297035475853552</v>
      </c>
      <c r="S742" s="17">
        <v>0.274187349127271</v>
      </c>
    </row>
    <row r="743" spans="2:19" x14ac:dyDescent="0.3">
      <c r="B743" t="s">
        <v>312</v>
      </c>
      <c r="C743" s="17">
        <v>0.25437338902114398</v>
      </c>
      <c r="D743" s="17">
        <v>0.237308190052233</v>
      </c>
      <c r="E743" s="17">
        <v>0.268616679627524</v>
      </c>
      <c r="F743" s="17"/>
      <c r="G743" s="17">
        <v>0.28913470813430803</v>
      </c>
      <c r="H743" s="17">
        <v>0.22276292013294599</v>
      </c>
      <c r="I743" s="17">
        <v>0.24101428146050299</v>
      </c>
      <c r="J743" s="17">
        <v>0.25778756238448303</v>
      </c>
      <c r="K743" s="17"/>
      <c r="L743" s="17">
        <v>0.201291165930682</v>
      </c>
      <c r="M743" s="17">
        <v>0.220442116694156</v>
      </c>
      <c r="N743" s="17">
        <v>0.25940923455185899</v>
      </c>
      <c r="O743" s="17">
        <v>0.33869882931053602</v>
      </c>
      <c r="P743" s="17"/>
      <c r="Q743" s="17">
        <v>0.25017815675845201</v>
      </c>
      <c r="R743" s="17">
        <v>0.34156732584076899</v>
      </c>
      <c r="S743" s="17">
        <v>0.22824591787036699</v>
      </c>
    </row>
    <row r="744" spans="2:19" x14ac:dyDescent="0.3">
      <c r="B744" t="s">
        <v>313</v>
      </c>
      <c r="C744" s="17">
        <v>0.24733901541067299</v>
      </c>
      <c r="D744" s="17">
        <v>0.215180456420654</v>
      </c>
      <c r="E744" s="17">
        <v>0.27775169902314001</v>
      </c>
      <c r="F744" s="17"/>
      <c r="G744" s="17">
        <v>0.26870267954917398</v>
      </c>
      <c r="H744" s="17">
        <v>0.24961073057569799</v>
      </c>
      <c r="I744" s="17">
        <v>0.234600153060078</v>
      </c>
      <c r="J744" s="17">
        <v>0.22542451480578199</v>
      </c>
      <c r="K744" s="17"/>
      <c r="L744" s="17">
        <v>0.20372781590618</v>
      </c>
      <c r="M744" s="17">
        <v>0.24024388915004699</v>
      </c>
      <c r="N744" s="17">
        <v>0.235569466961528</v>
      </c>
      <c r="O744" s="17">
        <v>0.311374365839649</v>
      </c>
      <c r="P744" s="17"/>
      <c r="Q744" s="17">
        <v>0.24573453556024</v>
      </c>
      <c r="R744" s="17">
        <v>0.30540418190685098</v>
      </c>
      <c r="S744" s="17">
        <v>0.20854258940359899</v>
      </c>
    </row>
    <row r="745" spans="2:19" x14ac:dyDescent="0.3">
      <c r="B745" t="s">
        <v>314</v>
      </c>
      <c r="C745" s="17">
        <v>0.242211349698392</v>
      </c>
      <c r="D745" s="17">
        <v>0.22255895000972301</v>
      </c>
      <c r="E745" s="17">
        <v>0.26045583884747803</v>
      </c>
      <c r="F745" s="17"/>
      <c r="G745" s="17">
        <v>0.25377281101617599</v>
      </c>
      <c r="H745" s="17">
        <v>0.24258503368543899</v>
      </c>
      <c r="I745" s="17">
        <v>0.26097344970279601</v>
      </c>
      <c r="J745" s="17">
        <v>0.21238104860551801</v>
      </c>
      <c r="K745" s="17"/>
      <c r="L745" s="17">
        <v>0.174863269557089</v>
      </c>
      <c r="M745" s="17">
        <v>0.24186978588151101</v>
      </c>
      <c r="N745" s="17">
        <v>0.25611932879042298</v>
      </c>
      <c r="O745" s="17">
        <v>0.294861874348681</v>
      </c>
      <c r="P745" s="17"/>
      <c r="Q745" s="17">
        <v>0.24033797892366199</v>
      </c>
      <c r="R745" s="17">
        <v>0.36588501866032203</v>
      </c>
      <c r="S745" s="17">
        <v>0.186829736374342</v>
      </c>
    </row>
    <row r="746" spans="2:19" x14ac:dyDescent="0.3">
      <c r="B746" t="s">
        <v>315</v>
      </c>
      <c r="C746" s="17">
        <v>0.20876124421116601</v>
      </c>
      <c r="D746" s="17">
        <v>0.21262249708232001</v>
      </c>
      <c r="E746" s="17">
        <v>0.203567915011691</v>
      </c>
      <c r="F746" s="17"/>
      <c r="G746" s="17">
        <v>0.23835855247811699</v>
      </c>
      <c r="H746" s="17">
        <v>0.193931530267001</v>
      </c>
      <c r="I746" s="17">
        <v>0.20157785633887201</v>
      </c>
      <c r="J746" s="17">
        <v>0.19176446410968201</v>
      </c>
      <c r="K746" s="17"/>
      <c r="L746" s="17">
        <v>0.147203162626214</v>
      </c>
      <c r="M746" s="17">
        <v>0.193381286521627</v>
      </c>
      <c r="N746" s="17">
        <v>0.21211726460904801</v>
      </c>
      <c r="O746" s="17">
        <v>0.28331798843355099</v>
      </c>
      <c r="P746" s="17"/>
      <c r="Q746" s="17">
        <v>0.195998363550415</v>
      </c>
      <c r="R746" s="17">
        <v>0.278554138897665</v>
      </c>
      <c r="S746" s="17">
        <v>0.18995047751822999</v>
      </c>
    </row>
    <row r="747" spans="2:19" x14ac:dyDescent="0.3">
      <c r="B747" t="s">
        <v>316</v>
      </c>
      <c r="C747" s="17">
        <v>0.188245476936479</v>
      </c>
      <c r="D747" s="17">
        <v>0.17837651514623401</v>
      </c>
      <c r="E747" s="17">
        <v>0.19501765813876901</v>
      </c>
      <c r="F747" s="17"/>
      <c r="G747" s="17">
        <v>0.20436042475757099</v>
      </c>
      <c r="H747" s="17">
        <v>0.16968626706427301</v>
      </c>
      <c r="I747" s="17">
        <v>0.19797452554887099</v>
      </c>
      <c r="J747" s="17">
        <v>0.177602322425117</v>
      </c>
      <c r="K747" s="17"/>
      <c r="L747" s="17">
        <v>0.123712374906081</v>
      </c>
      <c r="M747" s="17">
        <v>0.18229185671659701</v>
      </c>
      <c r="N747" s="17">
        <v>0.19368501490603701</v>
      </c>
      <c r="O747" s="17">
        <v>0.25332494534050798</v>
      </c>
      <c r="P747" s="17"/>
      <c r="Q747" s="17">
        <v>0.18602106113444999</v>
      </c>
      <c r="R747" s="17">
        <v>0.25780682023979701</v>
      </c>
      <c r="S747" s="17">
        <v>0.138690645676324</v>
      </c>
    </row>
    <row r="748" spans="2:19" x14ac:dyDescent="0.3">
      <c r="B748" t="s">
        <v>317</v>
      </c>
      <c r="C748" s="17">
        <v>0.16465119208872001</v>
      </c>
      <c r="D748" s="17">
        <v>0.15559026960903499</v>
      </c>
      <c r="E748" s="17">
        <v>0.17050115942039001</v>
      </c>
      <c r="F748" s="17"/>
      <c r="G748" s="17">
        <v>0.189919925863895</v>
      </c>
      <c r="H748" s="17">
        <v>0.156476906285694</v>
      </c>
      <c r="I748" s="17">
        <v>0.171222330696189</v>
      </c>
      <c r="J748" s="17">
        <v>0.13288708758602899</v>
      </c>
      <c r="K748" s="17"/>
      <c r="L748" s="17">
        <v>9.7563705759538794E-2</v>
      </c>
      <c r="M748" s="17">
        <v>0.16921778085144801</v>
      </c>
      <c r="N748" s="17">
        <v>0.17419205287103101</v>
      </c>
      <c r="O748" s="17">
        <v>0.21646370486603</v>
      </c>
      <c r="P748" s="17"/>
      <c r="Q748" s="17">
        <v>0.16226649674027399</v>
      </c>
      <c r="R748" s="17">
        <v>0.27239688811831098</v>
      </c>
      <c r="S748" s="17">
        <v>0.119978302766828</v>
      </c>
    </row>
    <row r="749" spans="2:19" x14ac:dyDescent="0.3">
      <c r="B749" t="s">
        <v>318</v>
      </c>
      <c r="C749" s="17">
        <v>0.15950206554924401</v>
      </c>
      <c r="D749" s="17">
        <v>0.145895400056854</v>
      </c>
      <c r="E749" s="17">
        <v>0.17446050352018799</v>
      </c>
      <c r="F749" s="17"/>
      <c r="G749" s="17">
        <v>0.16810799214592601</v>
      </c>
      <c r="H749" s="17">
        <v>0.15642857418146899</v>
      </c>
      <c r="I749" s="17">
        <v>0.166666077541193</v>
      </c>
      <c r="J749" s="17">
        <v>0.14047853879712999</v>
      </c>
      <c r="K749" s="17"/>
      <c r="L749" s="17">
        <v>0.113339876993201</v>
      </c>
      <c r="M749" s="17">
        <v>0.17095567738450099</v>
      </c>
      <c r="N749" s="17">
        <v>0.159742021228442</v>
      </c>
      <c r="O749" s="17">
        <v>0.19301653045370001</v>
      </c>
      <c r="P749" s="17"/>
      <c r="Q749" s="17">
        <v>0.14627593976214701</v>
      </c>
      <c r="R749" s="17">
        <v>0.23250424677397399</v>
      </c>
      <c r="S749" s="17">
        <v>0.18209974860488801</v>
      </c>
    </row>
    <row r="750" spans="2:19" x14ac:dyDescent="0.3">
      <c r="B750" t="s">
        <v>319</v>
      </c>
      <c r="C750" s="17">
        <v>0.11790456961552701</v>
      </c>
      <c r="D750" s="17">
        <v>0.109896997546404</v>
      </c>
      <c r="E750" s="17">
        <v>0.12522776454459</v>
      </c>
      <c r="F750" s="17"/>
      <c r="G750" s="17">
        <v>0.11164899311363299</v>
      </c>
      <c r="H750" s="17">
        <v>9.92194305585056E-2</v>
      </c>
      <c r="I750" s="17">
        <v>0.122252419796441</v>
      </c>
      <c r="J750" s="17">
        <v>0.14336212135449999</v>
      </c>
      <c r="K750" s="17"/>
      <c r="L750" s="17">
        <v>0.100522977989187</v>
      </c>
      <c r="M750" s="17">
        <v>0.106619031867453</v>
      </c>
      <c r="N750" s="17">
        <v>0.135708720383551</v>
      </c>
      <c r="O750" s="17">
        <v>0.12820432065155199</v>
      </c>
      <c r="P750" s="17"/>
      <c r="Q750" s="17">
        <v>0.112699639890961</v>
      </c>
      <c r="R750" s="17">
        <v>0.169095505851413</v>
      </c>
      <c r="S750" s="17">
        <v>0.155981446837865</v>
      </c>
    </row>
    <row r="751" spans="2:19" x14ac:dyDescent="0.3">
      <c r="B751" t="s">
        <v>320</v>
      </c>
      <c r="C751" s="17">
        <v>0.10343067927855901</v>
      </c>
      <c r="D751" s="17">
        <v>9.1140262485861004E-2</v>
      </c>
      <c r="E751" s="17">
        <v>0.115983257040256</v>
      </c>
      <c r="F751" s="17"/>
      <c r="G751" s="17">
        <v>0.106146395078903</v>
      </c>
      <c r="H751" s="17">
        <v>9.0867549821618501E-2</v>
      </c>
      <c r="I751" s="17">
        <v>0.13038183392567099</v>
      </c>
      <c r="J751" s="17">
        <v>8.5838915538544405E-2</v>
      </c>
      <c r="K751" s="17"/>
      <c r="L751" s="17">
        <v>8.1168371772297396E-2</v>
      </c>
      <c r="M751" s="17">
        <v>9.6545716054496994E-2</v>
      </c>
      <c r="N751" s="17">
        <v>0.107635094919006</v>
      </c>
      <c r="O751" s="17">
        <v>0.128584705952133</v>
      </c>
      <c r="P751" s="17"/>
      <c r="Q751" s="17">
        <v>9.9837862893366894E-2</v>
      </c>
      <c r="R751" s="17">
        <v>0.17481312702937499</v>
      </c>
      <c r="S751" s="17">
        <v>8.7266538594548193E-2</v>
      </c>
    </row>
    <row r="752" spans="2:19" x14ac:dyDescent="0.3">
      <c r="B752" t="s">
        <v>78</v>
      </c>
      <c r="C752" s="17">
        <v>8.3796774092161103E-2</v>
      </c>
      <c r="D752" s="17">
        <v>8.4700943540892401E-2</v>
      </c>
      <c r="E752" s="17">
        <v>8.1955781431108501E-2</v>
      </c>
      <c r="F752" s="17"/>
      <c r="G752" s="17">
        <v>6.5012216105887602E-2</v>
      </c>
      <c r="H752" s="17">
        <v>7.3489690942659794E-2</v>
      </c>
      <c r="I752" s="17">
        <v>7.86996750652489E-2</v>
      </c>
      <c r="J752" s="17">
        <v>0.12616401313185099</v>
      </c>
      <c r="K752" s="17"/>
      <c r="L752" s="17">
        <v>0.12198561519569399</v>
      </c>
      <c r="M752" s="17">
        <v>7.8304874584387299E-2</v>
      </c>
      <c r="N752" s="17">
        <v>6.0680415010040699E-2</v>
      </c>
      <c r="O752" s="17">
        <v>7.65904757172053E-2</v>
      </c>
      <c r="P752" s="17"/>
      <c r="Q752" s="17">
        <v>8.0383987655106695E-2</v>
      </c>
      <c r="R752" s="17">
        <v>5.8820674841849302E-2</v>
      </c>
      <c r="S752" s="17">
        <v>6.5002413054103106E-2</v>
      </c>
    </row>
    <row r="753" spans="2:19" x14ac:dyDescent="0.3">
      <c r="B753" t="s">
        <v>321</v>
      </c>
      <c r="C753" s="17">
        <v>7.7752449725800796E-2</v>
      </c>
      <c r="D753" s="17">
        <v>7.6119798207739398E-2</v>
      </c>
      <c r="E753" s="17">
        <v>8.0047997342202498E-2</v>
      </c>
      <c r="F753" s="17"/>
      <c r="G753" s="17">
        <v>9.9860897999763595E-2</v>
      </c>
      <c r="H753" s="17">
        <v>6.9202331931249694E-2</v>
      </c>
      <c r="I753" s="17">
        <v>7.1608775591286297E-2</v>
      </c>
      <c r="J753" s="17">
        <v>6.3575227079292904E-2</v>
      </c>
      <c r="K753" s="17"/>
      <c r="L753" s="17">
        <v>5.9562082027773099E-2</v>
      </c>
      <c r="M753" s="17">
        <v>7.9694416037748295E-2</v>
      </c>
      <c r="N753" s="17">
        <v>7.7957590966560894E-2</v>
      </c>
      <c r="O753" s="17">
        <v>9.3620227444409398E-2</v>
      </c>
      <c r="P753" s="17"/>
      <c r="Q753" s="17">
        <v>6.7838278124575005E-2</v>
      </c>
      <c r="R753" s="17">
        <v>0.13290015125332999</v>
      </c>
      <c r="S753" s="17">
        <v>0.106886212772585</v>
      </c>
    </row>
    <row r="754" spans="2:19" x14ac:dyDescent="0.3">
      <c r="B754" t="s">
        <v>48</v>
      </c>
      <c r="C754" s="17">
        <v>4.78437994354192E-2</v>
      </c>
      <c r="D754" s="17">
        <v>5.3665516896830301E-2</v>
      </c>
      <c r="E754" s="17">
        <v>4.2435374655282403E-2</v>
      </c>
      <c r="F754" s="17"/>
      <c r="G754" s="17">
        <v>4.4461301220192997E-2</v>
      </c>
      <c r="H754" s="17">
        <v>5.8339417142667702E-2</v>
      </c>
      <c r="I754" s="17">
        <v>3.7742686289623503E-2</v>
      </c>
      <c r="J754" s="17">
        <v>5.0504012454907203E-2</v>
      </c>
      <c r="K754" s="17"/>
      <c r="L754" s="17">
        <v>5.79834165005743E-2</v>
      </c>
      <c r="M754" s="17">
        <v>4.9880248381823103E-2</v>
      </c>
      <c r="N754" s="17">
        <v>4.1911576640391697E-2</v>
      </c>
      <c r="O754" s="17">
        <v>4.19282147646887E-2</v>
      </c>
      <c r="P754" s="17"/>
      <c r="Q754" s="17">
        <v>4.6412091317894699E-2</v>
      </c>
      <c r="R754" s="17">
        <v>2.50818941099906E-2</v>
      </c>
      <c r="S754" s="17">
        <v>6.3691403897287002E-2</v>
      </c>
    </row>
    <row r="755" spans="2:19" x14ac:dyDescent="0.3">
      <c r="C755" s="17"/>
      <c r="D755" s="17"/>
      <c r="E755" s="17"/>
      <c r="F755" s="17"/>
      <c r="G755" s="17"/>
      <c r="H755" s="17"/>
      <c r="I755" s="17"/>
      <c r="J755" s="17"/>
      <c r="K755" s="17"/>
      <c r="L755" s="17"/>
      <c r="M755" s="17"/>
      <c r="N755" s="17"/>
      <c r="O755" s="17"/>
      <c r="P755" s="17"/>
      <c r="Q755" s="17"/>
      <c r="R755" s="17"/>
      <c r="S755" s="17"/>
    </row>
    <row r="756" spans="2:19" x14ac:dyDescent="0.3">
      <c r="B756" s="6" t="s">
        <v>323</v>
      </c>
      <c r="C756" s="17"/>
      <c r="D756" s="17"/>
      <c r="E756" s="17"/>
      <c r="F756" s="17"/>
      <c r="G756" s="17"/>
      <c r="H756" s="17"/>
      <c r="I756" s="17"/>
      <c r="J756" s="17"/>
      <c r="K756" s="17"/>
      <c r="L756" s="17"/>
      <c r="M756" s="17"/>
      <c r="N756" s="17"/>
      <c r="O756" s="17"/>
      <c r="P756" s="17"/>
      <c r="Q756" s="17"/>
      <c r="R756" s="17"/>
      <c r="S756" s="17"/>
    </row>
    <row r="757" spans="2:19" x14ac:dyDescent="0.3">
      <c r="B757" s="24" t="s">
        <v>50</v>
      </c>
      <c r="C757" s="17"/>
      <c r="D757" s="17"/>
      <c r="E757" s="17"/>
      <c r="F757" s="17"/>
      <c r="G757" s="17"/>
      <c r="H757" s="17"/>
      <c r="I757" s="17"/>
      <c r="J757" s="17"/>
      <c r="K757" s="17"/>
      <c r="L757" s="17"/>
      <c r="M757" s="17"/>
      <c r="N757" s="17"/>
      <c r="O757" s="17"/>
      <c r="P757" s="17"/>
      <c r="Q757" s="17"/>
      <c r="R757" s="17"/>
      <c r="S757" s="17"/>
    </row>
    <row r="758" spans="2:19" x14ac:dyDescent="0.3">
      <c r="B758" t="s">
        <v>321</v>
      </c>
      <c r="C758" s="17">
        <v>0.27223207491179002</v>
      </c>
      <c r="D758" s="17">
        <v>0.25327854536120298</v>
      </c>
      <c r="E758" s="17">
        <v>0.28996916912202197</v>
      </c>
      <c r="F758" s="17"/>
      <c r="G758" s="17">
        <v>0.33429655734875802</v>
      </c>
      <c r="H758" s="17">
        <v>0.25269887815695602</v>
      </c>
      <c r="I758" s="17">
        <v>0.27712385259454603</v>
      </c>
      <c r="J758" s="17">
        <v>0.20622465643444701</v>
      </c>
      <c r="K758" s="17"/>
      <c r="L758" s="17">
        <v>0.24123994714355301</v>
      </c>
      <c r="M758" s="17">
        <v>0.25926916002807199</v>
      </c>
      <c r="N758" s="17">
        <v>0.251356813577366</v>
      </c>
      <c r="O758" s="17">
        <v>0.33985924302470799</v>
      </c>
      <c r="P758" s="17"/>
      <c r="Q758" s="17">
        <v>0.26100227148252197</v>
      </c>
      <c r="R758" s="17">
        <v>0.34812295948870398</v>
      </c>
      <c r="S758" s="17">
        <v>0.32975525562506702</v>
      </c>
    </row>
    <row r="759" spans="2:19" x14ac:dyDescent="0.3">
      <c r="B759" t="s">
        <v>313</v>
      </c>
      <c r="C759" s="17">
        <v>0.18831783876122499</v>
      </c>
      <c r="D759" s="17">
        <v>0.16318756545389301</v>
      </c>
      <c r="E759" s="17">
        <v>0.21306737682202301</v>
      </c>
      <c r="F759" s="17"/>
      <c r="G759" s="17">
        <v>0.190767257383746</v>
      </c>
      <c r="H759" s="17">
        <v>0.19871494756921701</v>
      </c>
      <c r="I759" s="17">
        <v>0.20135786088693999</v>
      </c>
      <c r="J759" s="17">
        <v>0.160712130104571</v>
      </c>
      <c r="K759" s="17"/>
      <c r="L759" s="17">
        <v>0.17125371104012399</v>
      </c>
      <c r="M759" s="17">
        <v>0.188600467074621</v>
      </c>
      <c r="N759" s="17">
        <v>0.20083117702950401</v>
      </c>
      <c r="O759" s="17">
        <v>0.19152017046620801</v>
      </c>
      <c r="P759" s="17"/>
      <c r="Q759" s="17">
        <v>0.18406278497890599</v>
      </c>
      <c r="R759" s="17">
        <v>0.213303707526625</v>
      </c>
      <c r="S759" s="17">
        <v>0.22655715034061799</v>
      </c>
    </row>
    <row r="760" spans="2:19" x14ac:dyDescent="0.3">
      <c r="B760" t="s">
        <v>317</v>
      </c>
      <c r="C760" s="17">
        <v>0.17094194653462499</v>
      </c>
      <c r="D760" s="17">
        <v>0.17089528935044099</v>
      </c>
      <c r="E760" s="17">
        <v>0.17095693008386201</v>
      </c>
      <c r="F760" s="17"/>
      <c r="G760" s="17">
        <v>0.221645177719933</v>
      </c>
      <c r="H760" s="17">
        <v>0.16762297050615399</v>
      </c>
      <c r="I760" s="17">
        <v>0.14055986475589</v>
      </c>
      <c r="J760" s="17">
        <v>0.13366546179682001</v>
      </c>
      <c r="K760" s="17"/>
      <c r="L760" s="17">
        <v>0.14676001396983099</v>
      </c>
      <c r="M760" s="17">
        <v>0.16924703490356199</v>
      </c>
      <c r="N760" s="17">
        <v>0.19331888625968099</v>
      </c>
      <c r="O760" s="17">
        <v>0.17271534350179199</v>
      </c>
      <c r="P760" s="17"/>
      <c r="Q760" s="17">
        <v>0.16398893263981301</v>
      </c>
      <c r="R760" s="17">
        <v>0.235646004419414</v>
      </c>
      <c r="S760" s="17">
        <v>0.22230459973540001</v>
      </c>
    </row>
    <row r="761" spans="2:19" x14ac:dyDescent="0.3">
      <c r="B761" t="s">
        <v>78</v>
      </c>
      <c r="C761" s="17">
        <v>0.17041544670199199</v>
      </c>
      <c r="D761" s="17">
        <v>0.17385383608982599</v>
      </c>
      <c r="E761" s="17">
        <v>0.16538973115710201</v>
      </c>
      <c r="F761" s="17"/>
      <c r="G761" s="17">
        <v>0.12659677118142201</v>
      </c>
      <c r="H761" s="17">
        <v>0.16808770276078999</v>
      </c>
      <c r="I761" s="17">
        <v>0.14943446998149201</v>
      </c>
      <c r="J761" s="17">
        <v>0.249099347643818</v>
      </c>
      <c r="K761" s="17"/>
      <c r="L761" s="17">
        <v>0.23008970905884699</v>
      </c>
      <c r="M761" s="17">
        <v>0.14938068058732301</v>
      </c>
      <c r="N761" s="17">
        <v>0.16576925656810401</v>
      </c>
      <c r="O761" s="17">
        <v>0.138524924596472</v>
      </c>
      <c r="P761" s="17"/>
      <c r="Q761" s="17">
        <v>0.169296499627627</v>
      </c>
      <c r="R761" s="17">
        <v>0.122703400734297</v>
      </c>
      <c r="S761" s="17">
        <v>0.11908309132159101</v>
      </c>
    </row>
    <row r="762" spans="2:19" x14ac:dyDescent="0.3">
      <c r="B762" t="s">
        <v>315</v>
      </c>
      <c r="C762" s="17">
        <v>0.15984979422256501</v>
      </c>
      <c r="D762" s="17">
        <v>0.15932633786660499</v>
      </c>
      <c r="E762" s="17">
        <v>0.16024644795621201</v>
      </c>
      <c r="F762" s="17"/>
      <c r="G762" s="17">
        <v>0.19912984609999099</v>
      </c>
      <c r="H762" s="17">
        <v>0.145746282974757</v>
      </c>
      <c r="I762" s="17">
        <v>0.169773562328314</v>
      </c>
      <c r="J762" s="17">
        <v>0.11481886800666299</v>
      </c>
      <c r="K762" s="17"/>
      <c r="L762" s="17">
        <v>0.137479765665458</v>
      </c>
      <c r="M762" s="17">
        <v>0.14817172651324501</v>
      </c>
      <c r="N762" s="17">
        <v>0.17294957765803701</v>
      </c>
      <c r="O762" s="17">
        <v>0.180658924949197</v>
      </c>
      <c r="P762" s="17"/>
      <c r="Q762" s="17">
        <v>0.156151071860375</v>
      </c>
      <c r="R762" s="17">
        <v>0.21491162382701701</v>
      </c>
      <c r="S762" s="17">
        <v>0.19319829802027499</v>
      </c>
    </row>
    <row r="763" spans="2:19" x14ac:dyDescent="0.3">
      <c r="B763" t="s">
        <v>308</v>
      </c>
      <c r="C763" s="17">
        <v>0.12620687525112501</v>
      </c>
      <c r="D763" s="17">
        <v>0.127452629925107</v>
      </c>
      <c r="E763" s="17">
        <v>0.12604020170313199</v>
      </c>
      <c r="F763" s="17"/>
      <c r="G763" s="17">
        <v>0.143182378389131</v>
      </c>
      <c r="H763" s="17">
        <v>0.11536149422288</v>
      </c>
      <c r="I763" s="17">
        <v>0.160981390277984</v>
      </c>
      <c r="J763" s="17">
        <v>8.1226488699401994E-2</v>
      </c>
      <c r="K763" s="17"/>
      <c r="L763" s="17">
        <v>9.5683835680966403E-2</v>
      </c>
      <c r="M763" s="17">
        <v>0.130556374635382</v>
      </c>
      <c r="N763" s="17">
        <v>0.117680773251614</v>
      </c>
      <c r="O763" s="17">
        <v>0.16126227953281699</v>
      </c>
      <c r="P763" s="17"/>
      <c r="Q763" s="17">
        <v>0.118375025296065</v>
      </c>
      <c r="R763" s="17">
        <v>0.204617135119501</v>
      </c>
      <c r="S763" s="17">
        <v>0.14024208425325499</v>
      </c>
    </row>
    <row r="764" spans="2:19" x14ac:dyDescent="0.3">
      <c r="B764" t="s">
        <v>310</v>
      </c>
      <c r="C764" s="17">
        <v>0.110915343158346</v>
      </c>
      <c r="D764" s="17">
        <v>0.105449173607688</v>
      </c>
      <c r="E764" s="17">
        <v>0.117324669700587</v>
      </c>
      <c r="F764" s="17"/>
      <c r="G764" s="17">
        <v>0.12812092026236199</v>
      </c>
      <c r="H764" s="17">
        <v>9.7672053207781995E-2</v>
      </c>
      <c r="I764" s="17">
        <v>0.11238318496800501</v>
      </c>
      <c r="J764" s="17">
        <v>9.9966557872805395E-2</v>
      </c>
      <c r="K764" s="17"/>
      <c r="L764" s="17">
        <v>0.112808469659194</v>
      </c>
      <c r="M764" s="17">
        <v>0.107246040740477</v>
      </c>
      <c r="N764" s="17">
        <v>0.12743076626078001</v>
      </c>
      <c r="O764" s="17">
        <v>9.5099080060533706E-2</v>
      </c>
      <c r="P764" s="17"/>
      <c r="Q764" s="17">
        <v>0.107102004105949</v>
      </c>
      <c r="R764" s="17">
        <v>0.116094017459035</v>
      </c>
      <c r="S764" s="17">
        <v>0.14217680449155801</v>
      </c>
    </row>
    <row r="765" spans="2:19" x14ac:dyDescent="0.3">
      <c r="B765" t="s">
        <v>312</v>
      </c>
      <c r="C765" s="17">
        <v>0.10425947373793699</v>
      </c>
      <c r="D765" s="17">
        <v>9.4116060298902002E-2</v>
      </c>
      <c r="E765" s="17">
        <v>0.11528549491944</v>
      </c>
      <c r="F765" s="17"/>
      <c r="G765" s="17">
        <v>0.128583374180921</v>
      </c>
      <c r="H765" s="17">
        <v>0.10390529298864</v>
      </c>
      <c r="I765" s="17">
        <v>0.104285136104635</v>
      </c>
      <c r="J765" s="17">
        <v>7.0649333618833896E-2</v>
      </c>
      <c r="K765" s="17"/>
      <c r="L765" s="17">
        <v>8.0650955998347401E-2</v>
      </c>
      <c r="M765" s="17">
        <v>0.112964474193003</v>
      </c>
      <c r="N765" s="17">
        <v>0.115311685734234</v>
      </c>
      <c r="O765" s="17">
        <v>0.10647977905318499</v>
      </c>
      <c r="P765" s="17"/>
      <c r="Q765" s="17">
        <v>9.9134531371560503E-2</v>
      </c>
      <c r="R765" s="17">
        <v>0.14662028690889001</v>
      </c>
      <c r="S765" s="17">
        <v>0.13033717038746001</v>
      </c>
    </row>
    <row r="766" spans="2:19" x14ac:dyDescent="0.3">
      <c r="B766" t="s">
        <v>311</v>
      </c>
      <c r="C766" s="17">
        <v>9.7102479579551398E-2</v>
      </c>
      <c r="D766" s="17">
        <v>9.03921077410242E-2</v>
      </c>
      <c r="E766" s="17">
        <v>0.10314515741569701</v>
      </c>
      <c r="F766" s="17"/>
      <c r="G766" s="17">
        <v>0.102293306835067</v>
      </c>
      <c r="H766" s="17">
        <v>0.11065272135312</v>
      </c>
      <c r="I766" s="17">
        <v>0.10015261076574999</v>
      </c>
      <c r="J766" s="17">
        <v>7.2356504510423705E-2</v>
      </c>
      <c r="K766" s="17"/>
      <c r="L766" s="17">
        <v>6.9406565992958094E-2</v>
      </c>
      <c r="M766" s="17">
        <v>0.10358718654185101</v>
      </c>
      <c r="N766" s="17">
        <v>0.113475671837244</v>
      </c>
      <c r="O766" s="17">
        <v>0.100047166718533</v>
      </c>
      <c r="P766" s="17"/>
      <c r="Q766" s="17">
        <v>9.7174074262858207E-2</v>
      </c>
      <c r="R766" s="17">
        <v>0.15483075402872801</v>
      </c>
      <c r="S766" s="17">
        <v>7.6151519167725695E-2</v>
      </c>
    </row>
    <row r="767" spans="2:19" x14ac:dyDescent="0.3">
      <c r="B767" t="s">
        <v>320</v>
      </c>
      <c r="C767" s="17">
        <v>9.2594289057396098E-2</v>
      </c>
      <c r="D767" s="17">
        <v>8.1314178665506304E-2</v>
      </c>
      <c r="E767" s="17">
        <v>0.10316458720298501</v>
      </c>
      <c r="F767" s="17"/>
      <c r="G767" s="17">
        <v>9.4364854045703203E-2</v>
      </c>
      <c r="H767" s="17">
        <v>9.0184151437080501E-2</v>
      </c>
      <c r="I767" s="17">
        <v>7.4326870520060595E-2</v>
      </c>
      <c r="J767" s="17">
        <v>0.109355616292083</v>
      </c>
      <c r="K767" s="17"/>
      <c r="L767" s="17">
        <v>6.3590993596170597E-2</v>
      </c>
      <c r="M767" s="17">
        <v>9.2384225133201506E-2</v>
      </c>
      <c r="N767" s="17">
        <v>8.9954038438412195E-2</v>
      </c>
      <c r="O767" s="17">
        <v>0.124685052819965</v>
      </c>
      <c r="P767" s="17"/>
      <c r="Q767" s="17">
        <v>9.3154967669220906E-2</v>
      </c>
      <c r="R767" s="17">
        <v>0.12285076062474</v>
      </c>
      <c r="S767" s="17">
        <v>8.3965898653824506E-2</v>
      </c>
    </row>
    <row r="768" spans="2:19" x14ac:dyDescent="0.3">
      <c r="B768" t="s">
        <v>309</v>
      </c>
      <c r="C768" s="17">
        <v>8.8916861008097994E-2</v>
      </c>
      <c r="D768" s="17">
        <v>8.5400988357734395E-2</v>
      </c>
      <c r="E768" s="17">
        <v>9.3189512715393302E-2</v>
      </c>
      <c r="F768" s="17"/>
      <c r="G768" s="17">
        <v>0.10605621701984</v>
      </c>
      <c r="H768" s="17">
        <v>7.3406711259666801E-2</v>
      </c>
      <c r="I768" s="17">
        <v>9.6800149135294195E-2</v>
      </c>
      <c r="J768" s="17">
        <v>7.4813937713738704E-2</v>
      </c>
      <c r="K768" s="17"/>
      <c r="L768" s="17">
        <v>7.54446908745392E-2</v>
      </c>
      <c r="M768" s="17">
        <v>8.9878547466594599E-2</v>
      </c>
      <c r="N768" s="17">
        <v>0.10120918345867699</v>
      </c>
      <c r="O768" s="17">
        <v>8.8032226607992203E-2</v>
      </c>
      <c r="P768" s="17"/>
      <c r="Q768" s="17">
        <v>8.1270773499478699E-2</v>
      </c>
      <c r="R768" s="17">
        <v>0.12166184216008399</v>
      </c>
      <c r="S768" s="17">
        <v>9.5737027489004006E-2</v>
      </c>
    </row>
    <row r="769" spans="2:19" x14ac:dyDescent="0.3">
      <c r="B769" t="s">
        <v>319</v>
      </c>
      <c r="C769" s="17">
        <v>8.2386125180626796E-2</v>
      </c>
      <c r="D769" s="17">
        <v>8.5758747567382998E-2</v>
      </c>
      <c r="E769" s="17">
        <v>7.8811672465867996E-2</v>
      </c>
      <c r="F769" s="17"/>
      <c r="G769" s="17">
        <v>9.5256581541693294E-2</v>
      </c>
      <c r="H769" s="17">
        <v>8.2000983270587496E-2</v>
      </c>
      <c r="I769" s="17">
        <v>6.2909469528728501E-2</v>
      </c>
      <c r="J769" s="17">
        <v>8.3507091567910197E-2</v>
      </c>
      <c r="K769" s="17"/>
      <c r="L769" s="17">
        <v>5.7689092833567497E-2</v>
      </c>
      <c r="M769" s="17">
        <v>7.9515605499247105E-2</v>
      </c>
      <c r="N769" s="17">
        <v>8.4173204128687798E-2</v>
      </c>
      <c r="O769" s="17">
        <v>0.108251795414878</v>
      </c>
      <c r="P769" s="17"/>
      <c r="Q769" s="17">
        <v>8.4139895345587495E-2</v>
      </c>
      <c r="R769" s="17">
        <v>8.2157824641129099E-2</v>
      </c>
      <c r="S769" s="17">
        <v>7.8969810968197399E-2</v>
      </c>
    </row>
    <row r="770" spans="2:19" x14ac:dyDescent="0.3">
      <c r="B770" t="s">
        <v>318</v>
      </c>
      <c r="C770" s="17">
        <v>7.3743657418713193E-2</v>
      </c>
      <c r="D770" s="17">
        <v>7.0067173560229706E-2</v>
      </c>
      <c r="E770" s="17">
        <v>7.8047179400720604E-2</v>
      </c>
      <c r="F770" s="17"/>
      <c r="G770" s="17">
        <v>7.6063231473097306E-2</v>
      </c>
      <c r="H770" s="17">
        <v>8.1532046346891596E-2</v>
      </c>
      <c r="I770" s="17">
        <v>8.1501673133701297E-2</v>
      </c>
      <c r="J770" s="17">
        <v>5.4162167324582802E-2</v>
      </c>
      <c r="K770" s="17"/>
      <c r="L770" s="17">
        <v>5.2939704924393198E-2</v>
      </c>
      <c r="M770" s="17">
        <v>7.6595753457105994E-2</v>
      </c>
      <c r="N770" s="17">
        <v>8.6360516917283803E-2</v>
      </c>
      <c r="O770" s="17">
        <v>7.7794631655858801E-2</v>
      </c>
      <c r="P770" s="17"/>
      <c r="Q770" s="17">
        <v>6.9979794269656503E-2</v>
      </c>
      <c r="R770" s="17">
        <v>9.6895505458082995E-2</v>
      </c>
      <c r="S770" s="17">
        <v>0.103948101664345</v>
      </c>
    </row>
    <row r="771" spans="2:19" x14ac:dyDescent="0.3">
      <c r="B771" t="s">
        <v>316</v>
      </c>
      <c r="C771" s="17">
        <v>7.0337024706862497E-2</v>
      </c>
      <c r="D771" s="17">
        <v>6.6231819013693197E-2</v>
      </c>
      <c r="E771" s="17">
        <v>7.4240345446880004E-2</v>
      </c>
      <c r="F771" s="17"/>
      <c r="G771" s="17">
        <v>8.0266521346188099E-2</v>
      </c>
      <c r="H771" s="17">
        <v>7.2021349195384596E-2</v>
      </c>
      <c r="I771" s="17">
        <v>6.9828803161935002E-2</v>
      </c>
      <c r="J771" s="17">
        <v>5.1475670498620701E-2</v>
      </c>
      <c r="K771" s="17"/>
      <c r="L771" s="17">
        <v>5.5143361247853399E-2</v>
      </c>
      <c r="M771" s="17">
        <v>8.2853645886782998E-2</v>
      </c>
      <c r="N771" s="17">
        <v>6.5234148787272905E-2</v>
      </c>
      <c r="O771" s="17">
        <v>7.7521323391257599E-2</v>
      </c>
      <c r="P771" s="17"/>
      <c r="Q771" s="17">
        <v>6.8994109413187205E-2</v>
      </c>
      <c r="R771" s="17">
        <v>0.128286997889449</v>
      </c>
      <c r="S771" s="17">
        <v>5.8302255964606503E-2</v>
      </c>
    </row>
    <row r="772" spans="2:19" x14ac:dyDescent="0.3">
      <c r="B772" t="s">
        <v>314</v>
      </c>
      <c r="C772" s="17">
        <v>7.0301948260350106E-2</v>
      </c>
      <c r="D772" s="17">
        <v>6.8038936483273194E-2</v>
      </c>
      <c r="E772" s="17">
        <v>7.3163713999527799E-2</v>
      </c>
      <c r="F772" s="17"/>
      <c r="G772" s="17">
        <v>8.1768126895108095E-2</v>
      </c>
      <c r="H772" s="17">
        <v>8.0602568785115597E-2</v>
      </c>
      <c r="I772" s="17">
        <v>6.7582127736594097E-2</v>
      </c>
      <c r="J772" s="17">
        <v>4.7488948249273799E-2</v>
      </c>
      <c r="K772" s="17"/>
      <c r="L772" s="17">
        <v>5.8326363204897799E-2</v>
      </c>
      <c r="M772" s="17">
        <v>7.2045550498644403E-2</v>
      </c>
      <c r="N772" s="17">
        <v>7.8062279803302104E-2</v>
      </c>
      <c r="O772" s="17">
        <v>7.1984696546115903E-2</v>
      </c>
      <c r="P772" s="17"/>
      <c r="Q772" s="17">
        <v>6.7960934434022693E-2</v>
      </c>
      <c r="R772" s="17">
        <v>9.8821396227813302E-2</v>
      </c>
      <c r="S772" s="17">
        <v>8.8882968520155703E-2</v>
      </c>
    </row>
    <row r="773" spans="2:19" x14ac:dyDescent="0.3">
      <c r="B773" t="s">
        <v>48</v>
      </c>
      <c r="C773" s="17">
        <v>8.9007798831478094E-2</v>
      </c>
      <c r="D773" s="17">
        <v>9.4396563286117299E-2</v>
      </c>
      <c r="E773" s="17">
        <v>8.4383620655342204E-2</v>
      </c>
      <c r="F773" s="17"/>
      <c r="G773" s="17">
        <v>7.1632125557325399E-2</v>
      </c>
      <c r="H773" s="17">
        <v>9.4779510407114895E-2</v>
      </c>
      <c r="I773" s="17">
        <v>9.3671591134429494E-2</v>
      </c>
      <c r="J773" s="17">
        <v>0.102555406765916</v>
      </c>
      <c r="K773" s="17"/>
      <c r="L773" s="17">
        <v>7.8435115139738901E-2</v>
      </c>
      <c r="M773" s="17">
        <v>0.11329714927218899</v>
      </c>
      <c r="N773" s="17">
        <v>9.1363562111742097E-2</v>
      </c>
      <c r="O773" s="17">
        <v>7.0758008883013604E-2</v>
      </c>
      <c r="P773" s="17"/>
      <c r="Q773" s="17">
        <v>8.9521718470993702E-2</v>
      </c>
      <c r="R773" s="17">
        <v>7.1864440709855301E-2</v>
      </c>
      <c r="S773" s="17">
        <v>6.8784196486155802E-2</v>
      </c>
    </row>
    <row r="774" spans="2:19" x14ac:dyDescent="0.3">
      <c r="C774" s="17"/>
      <c r="D774" s="17"/>
      <c r="E774" s="17"/>
      <c r="F774" s="17"/>
      <c r="G774" s="17"/>
      <c r="H774" s="17"/>
      <c r="I774" s="17"/>
      <c r="J774" s="17"/>
      <c r="K774" s="17"/>
      <c r="L774" s="17"/>
      <c r="M774" s="17"/>
      <c r="N774" s="17"/>
      <c r="O774" s="17"/>
      <c r="P774" s="17"/>
      <c r="Q774" s="17"/>
      <c r="R774" s="17"/>
      <c r="S774" s="17"/>
    </row>
    <row r="775" spans="2:19" x14ac:dyDescent="0.3">
      <c r="B775" s="6" t="s">
        <v>269</v>
      </c>
      <c r="C775" s="17"/>
      <c r="D775" s="17"/>
      <c r="E775" s="17"/>
      <c r="F775" s="17"/>
      <c r="G775" s="17"/>
      <c r="H775" s="17"/>
      <c r="I775" s="17"/>
      <c r="J775" s="17"/>
      <c r="K775" s="17"/>
      <c r="L775" s="17"/>
      <c r="M775" s="17"/>
      <c r="N775" s="17"/>
      <c r="O775" s="17"/>
      <c r="P775" s="17"/>
      <c r="Q775" s="17"/>
      <c r="R775" s="17"/>
      <c r="S775" s="17"/>
    </row>
    <row r="776" spans="2:19" x14ac:dyDescent="0.3">
      <c r="B776" s="24" t="s">
        <v>50</v>
      </c>
      <c r="C776" s="17"/>
      <c r="D776" s="17"/>
      <c r="E776" s="17"/>
      <c r="F776" s="17"/>
      <c r="G776" s="17"/>
      <c r="H776" s="17"/>
      <c r="I776" s="17"/>
      <c r="J776" s="17"/>
      <c r="K776" s="17"/>
      <c r="L776" s="17"/>
      <c r="M776" s="17"/>
      <c r="N776" s="17"/>
      <c r="O776" s="17"/>
      <c r="P776" s="17"/>
      <c r="Q776" s="17"/>
      <c r="R776" s="17"/>
      <c r="S776" s="17"/>
    </row>
    <row r="777" spans="2:19" x14ac:dyDescent="0.3">
      <c r="B777" t="s">
        <v>324</v>
      </c>
      <c r="C777" s="17">
        <v>0.52743943916464997</v>
      </c>
      <c r="D777" s="17">
        <v>0.51636172096108202</v>
      </c>
      <c r="E777" s="17">
        <v>0.53761688462665902</v>
      </c>
      <c r="F777" s="17"/>
      <c r="G777" s="17">
        <v>0.54663193362629503</v>
      </c>
      <c r="H777" s="17">
        <v>0.51855509080823003</v>
      </c>
      <c r="I777" s="17">
        <v>0.50090261738737696</v>
      </c>
      <c r="J777" s="17">
        <v>0.53722532778496901</v>
      </c>
      <c r="K777" s="17"/>
      <c r="L777" s="17">
        <v>0.49658546009767501</v>
      </c>
      <c r="M777" s="17">
        <v>0.56668501525950898</v>
      </c>
      <c r="N777" s="17">
        <v>0.51561104384666701</v>
      </c>
      <c r="O777" s="17">
        <v>0.52866105674478803</v>
      </c>
      <c r="P777" s="17"/>
      <c r="Q777" s="17">
        <v>0.52689657124617495</v>
      </c>
      <c r="R777" s="17">
        <v>0.54282753354023405</v>
      </c>
      <c r="S777" s="17">
        <v>0.55092717975293803</v>
      </c>
    </row>
    <row r="778" spans="2:19" x14ac:dyDescent="0.3">
      <c r="B778" t="s">
        <v>325</v>
      </c>
      <c r="C778" s="17">
        <v>0.21919014144878299</v>
      </c>
      <c r="D778" s="17">
        <v>0.215256464730716</v>
      </c>
      <c r="E778" s="17">
        <v>0.22413923085773799</v>
      </c>
      <c r="F778" s="17"/>
      <c r="G778" s="17">
        <v>0.21881712705113901</v>
      </c>
      <c r="H778" s="17">
        <v>0.22589850436744599</v>
      </c>
      <c r="I778" s="17">
        <v>0.25336160899056098</v>
      </c>
      <c r="J778" s="17">
        <v>0.18294064369346899</v>
      </c>
      <c r="K778" s="17"/>
      <c r="L778" s="17">
        <v>0.21089923412251901</v>
      </c>
      <c r="M778" s="17">
        <v>0.203078842771375</v>
      </c>
      <c r="N778" s="17">
        <v>0.236234460981429</v>
      </c>
      <c r="O778" s="17">
        <v>0.22644171004946401</v>
      </c>
      <c r="P778" s="17"/>
      <c r="Q778" s="17">
        <v>0.21664133910876299</v>
      </c>
      <c r="R778" s="17">
        <v>0.201050692577248</v>
      </c>
      <c r="S778" s="17">
        <v>0.248678984680335</v>
      </c>
    </row>
    <row r="779" spans="2:19" x14ac:dyDescent="0.3">
      <c r="B779" t="s">
        <v>326</v>
      </c>
      <c r="C779" s="17">
        <v>0.135573704548581</v>
      </c>
      <c r="D779" s="17">
        <v>0.13807767448437799</v>
      </c>
      <c r="E779" s="17">
        <v>0.132737948455382</v>
      </c>
      <c r="F779" s="17"/>
      <c r="G779" s="17">
        <v>0.14316873941201599</v>
      </c>
      <c r="H779" s="17">
        <v>0.14701141870974299</v>
      </c>
      <c r="I779" s="17">
        <v>0.117893092114432</v>
      </c>
      <c r="J779" s="17">
        <v>0.129806944457036</v>
      </c>
      <c r="K779" s="17"/>
      <c r="L779" s="17">
        <v>0.124746371400222</v>
      </c>
      <c r="M779" s="17">
        <v>0.12077872545806501</v>
      </c>
      <c r="N779" s="17">
        <v>0.14334531133938699</v>
      </c>
      <c r="O779" s="17">
        <v>0.15398345878919401</v>
      </c>
      <c r="P779" s="17"/>
      <c r="Q779" s="17">
        <v>0.13322710837137799</v>
      </c>
      <c r="R779" s="17">
        <v>0.16680952057635801</v>
      </c>
      <c r="S779" s="17">
        <v>0.136732343876458</v>
      </c>
    </row>
    <row r="780" spans="2:19" x14ac:dyDescent="0.3">
      <c r="B780" t="s">
        <v>78</v>
      </c>
      <c r="C780" s="17">
        <v>0.117796714837987</v>
      </c>
      <c r="D780" s="17">
        <v>0.13030413982382399</v>
      </c>
      <c r="E780" s="17">
        <v>0.105505936060221</v>
      </c>
      <c r="F780" s="17"/>
      <c r="G780" s="17">
        <v>9.1382199910549702E-2</v>
      </c>
      <c r="H780" s="17">
        <v>0.10853498611458</v>
      </c>
      <c r="I780" s="17">
        <v>0.12784268150762901</v>
      </c>
      <c r="J780" s="17">
        <v>0.150027084064526</v>
      </c>
      <c r="K780" s="17"/>
      <c r="L780" s="17">
        <v>0.16776893437958401</v>
      </c>
      <c r="M780" s="17">
        <v>0.10945741651105</v>
      </c>
      <c r="N780" s="17">
        <v>0.104809183832517</v>
      </c>
      <c r="O780" s="17">
        <v>9.09137744165541E-2</v>
      </c>
      <c r="P780" s="17"/>
      <c r="Q780" s="17">
        <v>0.123234981273684</v>
      </c>
      <c r="R780" s="17">
        <v>8.9312253306159897E-2</v>
      </c>
      <c r="S780" s="17">
        <v>6.3661491690269106E-2</v>
      </c>
    </row>
    <row r="781" spans="2:19" x14ac:dyDescent="0.3">
      <c r="C781" s="17"/>
      <c r="D781" s="17"/>
      <c r="E781" s="17"/>
      <c r="F781" s="17"/>
      <c r="G781" s="17"/>
      <c r="H781" s="17"/>
      <c r="I781" s="17"/>
      <c r="J781" s="17"/>
      <c r="K781" s="17"/>
      <c r="L781" s="17"/>
      <c r="M781" s="17"/>
      <c r="N781" s="17"/>
      <c r="O781" s="17"/>
      <c r="P781" s="17"/>
      <c r="Q781" s="17"/>
      <c r="R781" s="17"/>
      <c r="S781" s="17"/>
    </row>
    <row r="782" spans="2:19" x14ac:dyDescent="0.3">
      <c r="B782" s="6" t="s">
        <v>335</v>
      </c>
      <c r="C782" s="17"/>
      <c r="D782" s="17"/>
      <c r="E782" s="17"/>
      <c r="F782" s="17"/>
      <c r="G782" s="17"/>
      <c r="H782" s="17"/>
      <c r="I782" s="17"/>
      <c r="J782" s="17"/>
      <c r="K782" s="17"/>
      <c r="L782" s="17"/>
      <c r="M782" s="17"/>
      <c r="N782" s="17"/>
      <c r="O782" s="17"/>
      <c r="P782" s="17"/>
      <c r="Q782" s="17"/>
      <c r="R782" s="17"/>
      <c r="S782" s="17"/>
    </row>
    <row r="783" spans="2:19" x14ac:dyDescent="0.3">
      <c r="B783" s="24" t="s">
        <v>50</v>
      </c>
      <c r="C783" s="17"/>
      <c r="D783" s="17"/>
      <c r="E783" s="17"/>
      <c r="F783" s="17"/>
      <c r="G783" s="17"/>
      <c r="H783" s="17"/>
      <c r="I783" s="17"/>
      <c r="J783" s="17"/>
      <c r="K783" s="17"/>
      <c r="L783" s="17"/>
      <c r="M783" s="17"/>
      <c r="N783" s="17"/>
      <c r="O783" s="17"/>
      <c r="P783" s="17"/>
      <c r="Q783" s="17"/>
      <c r="R783" s="17"/>
      <c r="S783" s="17"/>
    </row>
    <row r="784" spans="2:19" x14ac:dyDescent="0.3">
      <c r="B784" t="s">
        <v>327</v>
      </c>
      <c r="C784" s="17">
        <v>0.42981779845159301</v>
      </c>
      <c r="D784" s="17">
        <v>0.42297302362642297</v>
      </c>
      <c r="E784" s="17">
        <v>0.43753500261956202</v>
      </c>
      <c r="F784" s="17"/>
      <c r="G784" s="17">
        <v>0.45390955697563001</v>
      </c>
      <c r="H784" s="17">
        <v>0.44271203516815999</v>
      </c>
      <c r="I784" s="17">
        <v>0.40937544967406397</v>
      </c>
      <c r="J784" s="17">
        <v>0.39929477486061798</v>
      </c>
      <c r="K784" s="17"/>
      <c r="L784" s="17">
        <v>0.42889525996337402</v>
      </c>
      <c r="M784" s="17">
        <v>0.41872736262839699</v>
      </c>
      <c r="N784" s="17">
        <v>0.44825368756944001</v>
      </c>
      <c r="O784" s="17">
        <v>0.42276309864396799</v>
      </c>
      <c r="P784" s="17"/>
      <c r="Q784" s="17">
        <v>0.44505508928670101</v>
      </c>
      <c r="R784" s="17">
        <v>0.42377231573588098</v>
      </c>
      <c r="S784" s="17">
        <v>0.36525484832361099</v>
      </c>
    </row>
    <row r="785" spans="2:19" x14ac:dyDescent="0.3">
      <c r="B785" t="s">
        <v>328</v>
      </c>
      <c r="C785" s="17">
        <v>0.38885909673119701</v>
      </c>
      <c r="D785" s="17">
        <v>0.39951286193987801</v>
      </c>
      <c r="E785" s="17">
        <v>0.38092382391213497</v>
      </c>
      <c r="F785" s="17"/>
      <c r="G785" s="17">
        <v>0.409853971134017</v>
      </c>
      <c r="H785" s="17">
        <v>0.40810438799794502</v>
      </c>
      <c r="I785" s="17">
        <v>0.37858221686975702</v>
      </c>
      <c r="J785" s="17">
        <v>0.35074986136976599</v>
      </c>
      <c r="K785" s="17"/>
      <c r="L785" s="17">
        <v>0.33982337084780001</v>
      </c>
      <c r="M785" s="17">
        <v>0.35792754364208901</v>
      </c>
      <c r="N785" s="17">
        <v>0.41724533412145498</v>
      </c>
      <c r="O785" s="17">
        <v>0.44059740477578102</v>
      </c>
      <c r="P785" s="17"/>
      <c r="Q785" s="17">
        <v>0.389820694851367</v>
      </c>
      <c r="R785" s="17">
        <v>0.40932732591465099</v>
      </c>
      <c r="S785" s="17">
        <v>0.37956282652865397</v>
      </c>
    </row>
    <row r="786" spans="2:19" x14ac:dyDescent="0.3">
      <c r="B786" t="s">
        <v>329</v>
      </c>
      <c r="C786" s="17">
        <v>0.32337081352605401</v>
      </c>
      <c r="D786" s="17">
        <v>0.31885348405042402</v>
      </c>
      <c r="E786" s="17">
        <v>0.32696312254012699</v>
      </c>
      <c r="F786" s="17"/>
      <c r="G786" s="17">
        <v>0.36704793828048399</v>
      </c>
      <c r="H786" s="17">
        <v>0.306528679297489</v>
      </c>
      <c r="I786" s="17">
        <v>0.34006768759554201</v>
      </c>
      <c r="J786" s="17">
        <v>0.27240687529236901</v>
      </c>
      <c r="K786" s="17"/>
      <c r="L786" s="17">
        <v>0.29709415602379702</v>
      </c>
      <c r="M786" s="17">
        <v>0.34412497532122499</v>
      </c>
      <c r="N786" s="17">
        <v>0.35875928158494902</v>
      </c>
      <c r="O786" s="17">
        <v>0.28886308684561501</v>
      </c>
      <c r="P786" s="17"/>
      <c r="Q786" s="17">
        <v>0.32508353264366402</v>
      </c>
      <c r="R786" s="17">
        <v>0.38181712472255502</v>
      </c>
      <c r="S786" s="17">
        <v>0.36838264724785602</v>
      </c>
    </row>
    <row r="787" spans="2:19" x14ac:dyDescent="0.3">
      <c r="B787" t="s">
        <v>330</v>
      </c>
      <c r="C787" s="17">
        <v>0.26990205995648497</v>
      </c>
      <c r="D787" s="17">
        <v>0.25920411478717298</v>
      </c>
      <c r="E787" s="17">
        <v>0.27869321925846402</v>
      </c>
      <c r="F787" s="17"/>
      <c r="G787" s="17">
        <v>0.260650027019103</v>
      </c>
      <c r="H787" s="17">
        <v>0.2623632484001</v>
      </c>
      <c r="I787" s="17">
        <v>0.27438897555358799</v>
      </c>
      <c r="J787" s="17">
        <v>0.28576496967889697</v>
      </c>
      <c r="K787" s="17"/>
      <c r="L787" s="17">
        <v>0.21995427759474201</v>
      </c>
      <c r="M787" s="17">
        <v>0.26813784406965102</v>
      </c>
      <c r="N787" s="17">
        <v>0.28533908534588698</v>
      </c>
      <c r="O787" s="17">
        <v>0.30503450398142601</v>
      </c>
      <c r="P787" s="17"/>
      <c r="Q787" s="17">
        <v>0.27660061291703097</v>
      </c>
      <c r="R787" s="17">
        <v>0.225220826281639</v>
      </c>
      <c r="S787" s="17">
        <v>0.232780000173061</v>
      </c>
    </row>
    <row r="788" spans="2:19" x14ac:dyDescent="0.3">
      <c r="B788" t="s">
        <v>331</v>
      </c>
      <c r="C788" s="17">
        <v>0.26805839790653702</v>
      </c>
      <c r="D788" s="17">
        <v>0.27696284781741398</v>
      </c>
      <c r="E788" s="17">
        <v>0.25763999684748401</v>
      </c>
      <c r="F788" s="17"/>
      <c r="G788" s="17">
        <v>0.315011697830199</v>
      </c>
      <c r="H788" s="17">
        <v>0.24791870373164901</v>
      </c>
      <c r="I788" s="17">
        <v>0.27578117807630698</v>
      </c>
      <c r="J788" s="17">
        <v>0.221782868864799</v>
      </c>
      <c r="K788" s="17"/>
      <c r="L788" s="17">
        <v>0.22533748091352801</v>
      </c>
      <c r="M788" s="17">
        <v>0.29706206490405201</v>
      </c>
      <c r="N788" s="17">
        <v>0.29736169329701601</v>
      </c>
      <c r="O788" s="17">
        <v>0.247664863920706</v>
      </c>
      <c r="P788" s="17"/>
      <c r="Q788" s="17">
        <v>0.26593785681968002</v>
      </c>
      <c r="R788" s="17">
        <v>0.31928877482366103</v>
      </c>
      <c r="S788" s="17">
        <v>0.33346846582606798</v>
      </c>
    </row>
    <row r="789" spans="2:19" x14ac:dyDescent="0.3">
      <c r="B789" t="s">
        <v>332</v>
      </c>
      <c r="C789" s="17">
        <v>0.23472872025010699</v>
      </c>
      <c r="D789" s="17">
        <v>0.21738174897078499</v>
      </c>
      <c r="E789" s="17">
        <v>0.25165165832259401</v>
      </c>
      <c r="F789" s="17"/>
      <c r="G789" s="17">
        <v>0.27647309892931499</v>
      </c>
      <c r="H789" s="17">
        <v>0.228872541940389</v>
      </c>
      <c r="I789" s="17">
        <v>0.207556317541083</v>
      </c>
      <c r="J789" s="17">
        <v>0.21445200779964399</v>
      </c>
      <c r="K789" s="17"/>
      <c r="L789" s="17">
        <v>0.210151406960742</v>
      </c>
      <c r="M789" s="17">
        <v>0.24035998009749801</v>
      </c>
      <c r="N789" s="17">
        <v>0.235406846852069</v>
      </c>
      <c r="O789" s="17">
        <v>0.252480849389283</v>
      </c>
      <c r="P789" s="17"/>
      <c r="Q789" s="17">
        <v>0.236708696503169</v>
      </c>
      <c r="R789" s="17">
        <v>0.26694916014491699</v>
      </c>
      <c r="S789" s="17">
        <v>0.21979304254106999</v>
      </c>
    </row>
    <row r="790" spans="2:19" x14ac:dyDescent="0.3">
      <c r="B790" t="s">
        <v>333</v>
      </c>
      <c r="C790" s="17">
        <v>0.17457548771897899</v>
      </c>
      <c r="D790" s="17">
        <v>0.17079863291980599</v>
      </c>
      <c r="E790" s="17">
        <v>0.177133573519522</v>
      </c>
      <c r="F790" s="17"/>
      <c r="G790" s="17">
        <v>0.209734929011304</v>
      </c>
      <c r="H790" s="17">
        <v>0.171393832481333</v>
      </c>
      <c r="I790" s="17">
        <v>0.14971525153426199</v>
      </c>
      <c r="J790" s="17">
        <v>0.15276997959802999</v>
      </c>
      <c r="K790" s="17"/>
      <c r="L790" s="17">
        <v>0.14584215648384399</v>
      </c>
      <c r="M790" s="17">
        <v>0.16491238864594099</v>
      </c>
      <c r="N790" s="17">
        <v>0.18180039390750299</v>
      </c>
      <c r="O790" s="17">
        <v>0.20593306142462101</v>
      </c>
      <c r="P790" s="17"/>
      <c r="Q790" s="17">
        <v>0.16755432220851901</v>
      </c>
      <c r="R790" s="17">
        <v>0.29767408051969801</v>
      </c>
      <c r="S790" s="17">
        <v>0.20324847304251001</v>
      </c>
    </row>
    <row r="791" spans="2:19" x14ac:dyDescent="0.3">
      <c r="B791" t="s">
        <v>334</v>
      </c>
      <c r="C791" s="17">
        <v>0.17150192431466199</v>
      </c>
      <c r="D791" s="17">
        <v>0.151317958171345</v>
      </c>
      <c r="E791" s="17">
        <v>0.192376260787369</v>
      </c>
      <c r="F791" s="17"/>
      <c r="G791" s="17">
        <v>0.178317730866598</v>
      </c>
      <c r="H791" s="17">
        <v>0.16193612537088201</v>
      </c>
      <c r="I791" s="17">
        <v>0.17960553595085299</v>
      </c>
      <c r="J791" s="17">
        <v>0.163754034058401</v>
      </c>
      <c r="K791" s="17"/>
      <c r="L791" s="17">
        <v>0.16503706639298299</v>
      </c>
      <c r="M791" s="17">
        <v>0.177838310702954</v>
      </c>
      <c r="N791" s="17">
        <v>0.16531549980007201</v>
      </c>
      <c r="O791" s="17">
        <v>0.177815558267469</v>
      </c>
      <c r="P791" s="17"/>
      <c r="Q791" s="17">
        <v>0.165853546243003</v>
      </c>
      <c r="R791" s="17">
        <v>0.28160125867296598</v>
      </c>
      <c r="S791" s="17">
        <v>0.21602592978328899</v>
      </c>
    </row>
    <row r="792" spans="2:19" x14ac:dyDescent="0.3">
      <c r="B792" t="s">
        <v>60</v>
      </c>
      <c r="C792" s="17">
        <v>8.9180122145073301E-2</v>
      </c>
      <c r="D792" s="17">
        <v>8.1905358612717305E-2</v>
      </c>
      <c r="E792" s="17">
        <v>9.6411461768668993E-2</v>
      </c>
      <c r="F792" s="17"/>
      <c r="G792" s="17">
        <v>7.6892370749983896E-2</v>
      </c>
      <c r="H792" s="17">
        <v>8.3335533840046397E-2</v>
      </c>
      <c r="I792" s="17">
        <v>7.5569282938014501E-2</v>
      </c>
      <c r="J792" s="17">
        <v>0.123681220536971</v>
      </c>
      <c r="K792" s="17"/>
      <c r="L792" s="17">
        <v>0.122300427052583</v>
      </c>
      <c r="M792" s="17">
        <v>7.4589513440735694E-2</v>
      </c>
      <c r="N792" s="17">
        <v>8.0343589694791495E-2</v>
      </c>
      <c r="O792" s="17">
        <v>8.1413350281478405E-2</v>
      </c>
      <c r="P792" s="17"/>
      <c r="Q792" s="17">
        <v>8.3069515884711495E-2</v>
      </c>
      <c r="R792" s="17">
        <v>8.0351416234491199E-2</v>
      </c>
      <c r="S792" s="17">
        <v>7.9275393588984902E-2</v>
      </c>
    </row>
    <row r="793" spans="2:19" x14ac:dyDescent="0.3">
      <c r="B793" t="s">
        <v>48</v>
      </c>
      <c r="C793" s="17">
        <v>1.8889745666800899E-2</v>
      </c>
      <c r="D793" s="17">
        <v>1.5482517832357E-2</v>
      </c>
      <c r="E793" s="17">
        <v>2.1601774834981002E-2</v>
      </c>
      <c r="F793" s="17"/>
      <c r="G793" s="17">
        <v>1.3351152994386E-2</v>
      </c>
      <c r="H793" s="17">
        <v>2.3348508071621699E-2</v>
      </c>
      <c r="I793" s="17">
        <v>1.5005982449730599E-2</v>
      </c>
      <c r="J793" s="17">
        <v>2.49732552900764E-2</v>
      </c>
      <c r="K793" s="17"/>
      <c r="L793" s="17">
        <v>1.64519824169965E-2</v>
      </c>
      <c r="M793" s="17">
        <v>1.6778053780618099E-2</v>
      </c>
      <c r="N793" s="17">
        <v>1.9407127519285701E-2</v>
      </c>
      <c r="O793" s="17">
        <v>2.30509339852282E-2</v>
      </c>
      <c r="P793" s="17"/>
      <c r="Q793" s="17">
        <v>1.39194282518875E-2</v>
      </c>
      <c r="R793" s="17">
        <v>4.0657287178419502E-2</v>
      </c>
      <c r="S793" s="17">
        <v>1.80057375302352E-2</v>
      </c>
    </row>
    <row r="794" spans="2:19" x14ac:dyDescent="0.3">
      <c r="C794" s="17"/>
      <c r="D794" s="17"/>
      <c r="E794" s="17"/>
      <c r="F794" s="17"/>
      <c r="G794" s="17"/>
      <c r="H794" s="17"/>
      <c r="I794" s="17"/>
      <c r="J794" s="17"/>
      <c r="K794" s="17"/>
      <c r="L794" s="17"/>
      <c r="M794" s="17"/>
      <c r="N794" s="17"/>
      <c r="O794" s="17"/>
      <c r="P794" s="17"/>
      <c r="Q794" s="17"/>
      <c r="R794" s="17"/>
      <c r="S794" s="17"/>
    </row>
    <row r="795" spans="2:19" x14ac:dyDescent="0.3">
      <c r="B795" s="6" t="s">
        <v>338</v>
      </c>
      <c r="C795" s="17"/>
      <c r="D795" s="17"/>
      <c r="E795" s="17"/>
      <c r="F795" s="17"/>
      <c r="G795" s="17"/>
      <c r="H795" s="17"/>
      <c r="I795" s="17"/>
      <c r="J795" s="17"/>
      <c r="K795" s="17"/>
      <c r="L795" s="17"/>
      <c r="M795" s="17"/>
      <c r="N795" s="17"/>
      <c r="O795" s="17"/>
      <c r="P795" s="17"/>
      <c r="Q795" s="17"/>
      <c r="R795" s="17"/>
      <c r="S795" s="17"/>
    </row>
    <row r="796" spans="2:19" x14ac:dyDescent="0.3">
      <c r="B796" s="24" t="s">
        <v>50</v>
      </c>
      <c r="C796" s="17"/>
      <c r="D796" s="17"/>
      <c r="E796" s="17"/>
      <c r="F796" s="17"/>
      <c r="G796" s="17"/>
      <c r="H796" s="17"/>
      <c r="I796" s="17"/>
      <c r="J796" s="17"/>
      <c r="K796" s="17"/>
      <c r="L796" s="17"/>
      <c r="M796" s="17"/>
      <c r="N796" s="17"/>
      <c r="O796" s="17"/>
      <c r="P796" s="17"/>
      <c r="Q796" s="17"/>
      <c r="R796" s="17"/>
      <c r="S796" s="17"/>
    </row>
    <row r="797" spans="2:19" x14ac:dyDescent="0.3">
      <c r="B797" t="s">
        <v>336</v>
      </c>
      <c r="C797" s="17">
        <v>0.23894930665505801</v>
      </c>
      <c r="D797" s="17">
        <v>0.24675008840702001</v>
      </c>
      <c r="E797" s="17">
        <v>0.228901767618619</v>
      </c>
      <c r="F797" s="17"/>
      <c r="G797" s="17">
        <v>0.27398217249891499</v>
      </c>
      <c r="H797" s="17">
        <v>0.23546894701784099</v>
      </c>
      <c r="I797" s="17">
        <v>0.222287128185223</v>
      </c>
      <c r="J797" s="17">
        <v>0.214991623150533</v>
      </c>
      <c r="K797" s="17"/>
      <c r="L797" s="17">
        <v>0.214891083074884</v>
      </c>
      <c r="M797" s="17">
        <v>0.23443785106568099</v>
      </c>
      <c r="N797" s="17">
        <v>0.25008946070736399</v>
      </c>
      <c r="O797" s="17">
        <v>0.255818441198991</v>
      </c>
      <c r="P797" s="17"/>
      <c r="Q797" s="17">
        <v>0.237714175474282</v>
      </c>
      <c r="R797" s="17">
        <v>0.32774357599059301</v>
      </c>
      <c r="S797" s="17">
        <v>0.23909081403073201</v>
      </c>
    </row>
    <row r="798" spans="2:19" x14ac:dyDescent="0.3">
      <c r="B798" t="s">
        <v>337</v>
      </c>
      <c r="C798" s="17">
        <v>0.60238722956472002</v>
      </c>
      <c r="D798" s="17">
        <v>0.59531548706316195</v>
      </c>
      <c r="E798" s="17">
        <v>0.610350953300418</v>
      </c>
      <c r="F798" s="17"/>
      <c r="G798" s="17">
        <v>0.57861136813206604</v>
      </c>
      <c r="H798" s="17">
        <v>0.60477568639026202</v>
      </c>
      <c r="I798" s="17">
        <v>0.62952940644229605</v>
      </c>
      <c r="J798" s="17">
        <v>0.60592919011439395</v>
      </c>
      <c r="K798" s="17"/>
      <c r="L798" s="17">
        <v>0.56676141195684204</v>
      </c>
      <c r="M798" s="17">
        <v>0.61388681721811</v>
      </c>
      <c r="N798" s="17">
        <v>0.60599338292842797</v>
      </c>
      <c r="O798" s="17">
        <v>0.62166888374388496</v>
      </c>
      <c r="P798" s="17"/>
      <c r="Q798" s="17">
        <v>0.60536082258274304</v>
      </c>
      <c r="R798" s="17">
        <v>0.56291063986481404</v>
      </c>
      <c r="S798" s="17">
        <v>0.59814373055678205</v>
      </c>
    </row>
    <row r="799" spans="2:19" x14ac:dyDescent="0.3">
      <c r="B799" t="s">
        <v>78</v>
      </c>
      <c r="C799" s="17">
        <v>0.158663463780223</v>
      </c>
      <c r="D799" s="17">
        <v>0.15793442452981901</v>
      </c>
      <c r="E799" s="17">
        <v>0.16074727908096301</v>
      </c>
      <c r="F799" s="17"/>
      <c r="G799" s="17">
        <v>0.14740645936902</v>
      </c>
      <c r="H799" s="17">
        <v>0.15975536659189701</v>
      </c>
      <c r="I799" s="17">
        <v>0.148183465372481</v>
      </c>
      <c r="J799" s="17">
        <v>0.179079186735073</v>
      </c>
      <c r="K799" s="17"/>
      <c r="L799" s="17">
        <v>0.21834750496827399</v>
      </c>
      <c r="M799" s="17">
        <v>0.15167533171620901</v>
      </c>
      <c r="N799" s="17">
        <v>0.14391715636420799</v>
      </c>
      <c r="O799" s="17">
        <v>0.122512675057124</v>
      </c>
      <c r="P799" s="17"/>
      <c r="Q799" s="17">
        <v>0.15692500194297501</v>
      </c>
      <c r="R799" s="17">
        <v>0.10934578414459301</v>
      </c>
      <c r="S799" s="17">
        <v>0.16276545541248599</v>
      </c>
    </row>
    <row r="800" spans="2:19" x14ac:dyDescent="0.3">
      <c r="C800" s="17"/>
      <c r="D800" s="17"/>
      <c r="E800" s="17"/>
      <c r="F800" s="17"/>
      <c r="G800" s="17"/>
      <c r="H800" s="17"/>
      <c r="I800" s="17"/>
      <c r="J800" s="17"/>
      <c r="K800" s="17"/>
      <c r="L800" s="17"/>
      <c r="M800" s="17"/>
      <c r="N800" s="17"/>
      <c r="O800" s="17"/>
      <c r="P800" s="17"/>
      <c r="Q800" s="17"/>
      <c r="R800" s="17"/>
      <c r="S800" s="17"/>
    </row>
    <row r="801" spans="2:19" x14ac:dyDescent="0.3">
      <c r="B801" s="6" t="s">
        <v>349</v>
      </c>
      <c r="C801" s="17"/>
      <c r="D801" s="17"/>
      <c r="E801" s="17"/>
      <c r="F801" s="17"/>
      <c r="G801" s="17"/>
      <c r="H801" s="17"/>
      <c r="I801" s="17"/>
      <c r="J801" s="17"/>
      <c r="K801" s="17"/>
      <c r="L801" s="17"/>
      <c r="M801" s="17"/>
      <c r="N801" s="17"/>
      <c r="O801" s="17"/>
      <c r="P801" s="17"/>
      <c r="Q801" s="17"/>
      <c r="R801" s="17"/>
      <c r="S801" s="17"/>
    </row>
    <row r="802" spans="2:19" x14ac:dyDescent="0.3">
      <c r="B802" s="24" t="s">
        <v>50</v>
      </c>
      <c r="C802" s="17"/>
      <c r="D802" s="17"/>
      <c r="E802" s="17"/>
      <c r="F802" s="17"/>
      <c r="G802" s="17"/>
      <c r="H802" s="17"/>
      <c r="I802" s="17"/>
      <c r="J802" s="17"/>
      <c r="K802" s="17"/>
      <c r="L802" s="17"/>
      <c r="M802" s="17"/>
      <c r="N802" s="17"/>
      <c r="O802" s="17"/>
      <c r="P802" s="17"/>
      <c r="Q802" s="17"/>
      <c r="R802" s="17"/>
      <c r="S802" s="17"/>
    </row>
    <row r="803" spans="2:19" x14ac:dyDescent="0.3">
      <c r="B803" t="s">
        <v>346</v>
      </c>
      <c r="C803" s="17">
        <v>0.78680991548340395</v>
      </c>
      <c r="D803" s="17">
        <v>0.77841957330116396</v>
      </c>
      <c r="E803" s="17">
        <v>0.79337249866183501</v>
      </c>
      <c r="F803" s="17"/>
      <c r="G803" s="17">
        <v>0.82400982502726505</v>
      </c>
      <c r="H803" s="17">
        <v>0.79841833781634397</v>
      </c>
      <c r="I803" s="17">
        <v>0.81315141773786104</v>
      </c>
      <c r="J803" s="17">
        <v>0.70270243466872795</v>
      </c>
      <c r="K803" s="17"/>
      <c r="L803" s="17">
        <v>0.75186122425056001</v>
      </c>
      <c r="M803" s="17">
        <v>0.784103045671105</v>
      </c>
      <c r="N803" s="17">
        <v>0.80477957452277005</v>
      </c>
      <c r="O803" s="17">
        <v>0.80521911897236398</v>
      </c>
      <c r="P803" s="17"/>
      <c r="Q803" s="17">
        <v>0.79761497342278698</v>
      </c>
      <c r="R803" s="17">
        <v>0.78266408093671802</v>
      </c>
      <c r="S803" s="17">
        <v>0.76682974221215905</v>
      </c>
    </row>
    <row r="804" spans="2:19" x14ac:dyDescent="0.3">
      <c r="B804" t="s">
        <v>347</v>
      </c>
      <c r="C804" s="17">
        <v>0.12059029258222</v>
      </c>
      <c r="D804" s="17">
        <v>0.12386121652844199</v>
      </c>
      <c r="E804" s="17">
        <v>0.118352070116609</v>
      </c>
      <c r="F804" s="17"/>
      <c r="G804" s="17">
        <v>0.113499500930275</v>
      </c>
      <c r="H804" s="17">
        <v>0.124591436544425</v>
      </c>
      <c r="I804" s="17">
        <v>9.9263843962074896E-2</v>
      </c>
      <c r="J804" s="17">
        <v>0.14351708663593701</v>
      </c>
      <c r="K804" s="17"/>
      <c r="L804" s="17">
        <v>0.112909838880067</v>
      </c>
      <c r="M804" s="17">
        <v>0.129259260271569</v>
      </c>
      <c r="N804" s="17">
        <v>0.116811296771792</v>
      </c>
      <c r="O804" s="17">
        <v>0.12298864725896499</v>
      </c>
      <c r="P804" s="17"/>
      <c r="Q804" s="17">
        <v>0.109635235039041</v>
      </c>
      <c r="R804" s="17">
        <v>0.15487899315804901</v>
      </c>
      <c r="S804" s="17">
        <v>0.16568392615074401</v>
      </c>
    </row>
    <row r="805" spans="2:19" x14ac:dyDescent="0.3">
      <c r="B805" t="s">
        <v>78</v>
      </c>
      <c r="C805" s="17">
        <v>9.2599791934375605E-2</v>
      </c>
      <c r="D805" s="17">
        <v>9.7719210170394005E-2</v>
      </c>
      <c r="E805" s="17">
        <v>8.8275431221556705E-2</v>
      </c>
      <c r="F805" s="17"/>
      <c r="G805" s="17">
        <v>6.24906740424594E-2</v>
      </c>
      <c r="H805" s="17">
        <v>7.6990225639231705E-2</v>
      </c>
      <c r="I805" s="17">
        <v>8.7584738300064399E-2</v>
      </c>
      <c r="J805" s="17">
        <v>0.15378047869533501</v>
      </c>
      <c r="K805" s="17"/>
      <c r="L805" s="17">
        <v>0.13522893686937301</v>
      </c>
      <c r="M805" s="17">
        <v>8.6637694057326201E-2</v>
      </c>
      <c r="N805" s="17">
        <v>7.8409128705437994E-2</v>
      </c>
      <c r="O805" s="17">
        <v>7.1792233768671096E-2</v>
      </c>
      <c r="P805" s="17"/>
      <c r="Q805" s="17">
        <v>9.27497915381712E-2</v>
      </c>
      <c r="R805" s="17">
        <v>6.2456925905232601E-2</v>
      </c>
      <c r="S805" s="17">
        <v>6.7486331637096802E-2</v>
      </c>
    </row>
    <row r="806" spans="2:19" x14ac:dyDescent="0.3">
      <c r="C806" s="17"/>
      <c r="D806" s="17"/>
      <c r="E806" s="17"/>
      <c r="F806" s="17"/>
      <c r="G806" s="17"/>
      <c r="H806" s="17"/>
      <c r="I806" s="17"/>
      <c r="J806" s="17"/>
      <c r="K806" s="17"/>
      <c r="L806" s="17"/>
      <c r="M806" s="17"/>
      <c r="N806" s="17"/>
      <c r="O806" s="17"/>
      <c r="P806" s="17"/>
      <c r="Q806" s="17"/>
      <c r="R806" s="17"/>
      <c r="S806" s="17"/>
    </row>
    <row r="807" spans="2:19" x14ac:dyDescent="0.3">
      <c r="B807" s="6" t="s">
        <v>350</v>
      </c>
      <c r="C807" s="17"/>
      <c r="D807" s="17"/>
      <c r="E807" s="17"/>
      <c r="F807" s="17"/>
      <c r="G807" s="17"/>
      <c r="H807" s="17"/>
      <c r="I807" s="17"/>
      <c r="J807" s="17"/>
      <c r="K807" s="17"/>
      <c r="L807" s="17"/>
      <c r="M807" s="17"/>
      <c r="N807" s="17"/>
      <c r="O807" s="17"/>
      <c r="P807" s="17"/>
      <c r="Q807" s="17"/>
      <c r="R807" s="17"/>
      <c r="S807" s="17"/>
    </row>
    <row r="808" spans="2:19" x14ac:dyDescent="0.3">
      <c r="B808" s="24" t="s">
        <v>50</v>
      </c>
      <c r="C808" s="17"/>
      <c r="D808" s="17"/>
      <c r="E808" s="17"/>
      <c r="F808" s="17"/>
      <c r="G808" s="17"/>
      <c r="H808" s="17"/>
      <c r="I808" s="17"/>
      <c r="J808" s="17"/>
      <c r="K808" s="17"/>
      <c r="L808" s="17"/>
      <c r="M808" s="17"/>
      <c r="N808" s="17"/>
      <c r="O808" s="17"/>
      <c r="P808" s="17"/>
      <c r="Q808" s="17"/>
      <c r="R808" s="17"/>
      <c r="S808" s="17"/>
    </row>
    <row r="809" spans="2:19" x14ac:dyDescent="0.3">
      <c r="B809" t="s">
        <v>346</v>
      </c>
      <c r="C809" s="17">
        <v>0.51565538572718295</v>
      </c>
      <c r="D809" s="17">
        <v>0.49256337181666698</v>
      </c>
      <c r="E809" s="17">
        <v>0.53669529558401097</v>
      </c>
      <c r="F809" s="17"/>
      <c r="G809" s="17">
        <v>0.52037481518657502</v>
      </c>
      <c r="H809" s="17">
        <v>0.53738264390018298</v>
      </c>
      <c r="I809" s="17">
        <v>0.48872983372446299</v>
      </c>
      <c r="J809" s="17">
        <v>0.51042443536068205</v>
      </c>
      <c r="K809" s="17"/>
      <c r="L809" s="17">
        <v>0.451635657815187</v>
      </c>
      <c r="M809" s="17">
        <v>0.50405047305383099</v>
      </c>
      <c r="N809" s="17">
        <v>0.54372264998396502</v>
      </c>
      <c r="O809" s="17">
        <v>0.56182032333749599</v>
      </c>
      <c r="P809" s="17"/>
      <c r="Q809" s="17">
        <v>0.52354289665040499</v>
      </c>
      <c r="R809" s="17">
        <v>0.48281019091409699</v>
      </c>
      <c r="S809" s="17">
        <v>0.52628639698421897</v>
      </c>
    </row>
    <row r="810" spans="2:19" x14ac:dyDescent="0.3">
      <c r="B810" t="s">
        <v>347</v>
      </c>
      <c r="C810" s="17">
        <v>0.353111603272731</v>
      </c>
      <c r="D810" s="17">
        <v>0.37635089483356099</v>
      </c>
      <c r="E810" s="17">
        <v>0.33080349968593498</v>
      </c>
      <c r="F810" s="17"/>
      <c r="G810" s="17">
        <v>0.367361689651307</v>
      </c>
      <c r="H810" s="17">
        <v>0.33318650019763801</v>
      </c>
      <c r="I810" s="17">
        <v>0.369896377503945</v>
      </c>
      <c r="J810" s="17">
        <v>0.34041371307512402</v>
      </c>
      <c r="K810" s="17"/>
      <c r="L810" s="17">
        <v>0.35410269703519498</v>
      </c>
      <c r="M810" s="17">
        <v>0.37020055341946401</v>
      </c>
      <c r="N810" s="17">
        <v>0.35911054446358298</v>
      </c>
      <c r="O810" s="17">
        <v>0.32713892678488299</v>
      </c>
      <c r="P810" s="17"/>
      <c r="Q810" s="17">
        <v>0.34259357375576699</v>
      </c>
      <c r="R810" s="17">
        <v>0.40189434573782401</v>
      </c>
      <c r="S810" s="17">
        <v>0.37992089514214999</v>
      </c>
    </row>
    <row r="811" spans="2:19" x14ac:dyDescent="0.3">
      <c r="B811" t="s">
        <v>78</v>
      </c>
      <c r="C811" s="17">
        <v>0.131233011000085</v>
      </c>
      <c r="D811" s="17">
        <v>0.131085733349772</v>
      </c>
      <c r="E811" s="17">
        <v>0.132501204730053</v>
      </c>
      <c r="F811" s="17"/>
      <c r="G811" s="17">
        <v>0.11226349516211701</v>
      </c>
      <c r="H811" s="17">
        <v>0.12943085590217901</v>
      </c>
      <c r="I811" s="17">
        <v>0.14137378877159201</v>
      </c>
      <c r="J811" s="17">
        <v>0.14916185156419401</v>
      </c>
      <c r="K811" s="17"/>
      <c r="L811" s="17">
        <v>0.194261645149618</v>
      </c>
      <c r="M811" s="17">
        <v>0.125748973526705</v>
      </c>
      <c r="N811" s="17">
        <v>9.7166805552451496E-2</v>
      </c>
      <c r="O811" s="17">
        <v>0.111040749877621</v>
      </c>
      <c r="P811" s="17"/>
      <c r="Q811" s="17">
        <v>0.133863529593828</v>
      </c>
      <c r="R811" s="17">
        <v>0.115295463348078</v>
      </c>
      <c r="S811" s="17">
        <v>9.3792707873631198E-2</v>
      </c>
    </row>
    <row r="812" spans="2:19" x14ac:dyDescent="0.3">
      <c r="C812" s="17"/>
      <c r="D812" s="17"/>
      <c r="E812" s="17"/>
      <c r="F812" s="17"/>
      <c r="G812" s="17"/>
      <c r="H812" s="17"/>
      <c r="I812" s="17"/>
      <c r="J812" s="17"/>
      <c r="K812" s="17"/>
      <c r="L812" s="17"/>
      <c r="M812" s="17"/>
      <c r="N812" s="17"/>
      <c r="O812" s="17"/>
      <c r="P812" s="17"/>
      <c r="Q812" s="17"/>
      <c r="R812" s="17"/>
      <c r="S812" s="17"/>
    </row>
    <row r="813" spans="2:19" x14ac:dyDescent="0.3">
      <c r="B813" s="6" t="s">
        <v>351</v>
      </c>
      <c r="C813" s="17"/>
      <c r="D813" s="17"/>
      <c r="E813" s="17"/>
      <c r="F813" s="17"/>
      <c r="G813" s="17"/>
      <c r="H813" s="17"/>
      <c r="I813" s="17"/>
      <c r="J813" s="17"/>
      <c r="K813" s="17"/>
      <c r="L813" s="17"/>
      <c r="M813" s="17"/>
      <c r="N813" s="17"/>
      <c r="O813" s="17"/>
      <c r="P813" s="17"/>
      <c r="Q813" s="17"/>
      <c r="R813" s="17"/>
      <c r="S813" s="17"/>
    </row>
    <row r="814" spans="2:19" x14ac:dyDescent="0.3">
      <c r="B814" s="24" t="s">
        <v>50</v>
      </c>
      <c r="C814" s="17"/>
      <c r="D814" s="17"/>
      <c r="E814" s="17"/>
      <c r="F814" s="17"/>
      <c r="G814" s="17"/>
      <c r="H814" s="17"/>
      <c r="I814" s="17"/>
      <c r="J814" s="17"/>
      <c r="K814" s="17"/>
      <c r="L814" s="17"/>
      <c r="M814" s="17"/>
      <c r="N814" s="17"/>
      <c r="O814" s="17"/>
      <c r="P814" s="17"/>
      <c r="Q814" s="17"/>
      <c r="R814" s="17"/>
      <c r="S814" s="17"/>
    </row>
    <row r="815" spans="2:19" x14ac:dyDescent="0.3">
      <c r="B815" t="s">
        <v>346</v>
      </c>
      <c r="C815" s="17">
        <v>0.65192025559210098</v>
      </c>
      <c r="D815" s="17">
        <v>0.64350924102571305</v>
      </c>
      <c r="E815" s="17">
        <v>0.65810994194374695</v>
      </c>
      <c r="F815" s="17"/>
      <c r="G815" s="17">
        <v>0.68917571829725199</v>
      </c>
      <c r="H815" s="17">
        <v>0.65128396886881801</v>
      </c>
      <c r="I815" s="17">
        <v>0.66947219839386896</v>
      </c>
      <c r="J815" s="17">
        <v>0.59576789080123804</v>
      </c>
      <c r="K815" s="17"/>
      <c r="L815" s="17">
        <v>0.62931163957466796</v>
      </c>
      <c r="M815" s="17">
        <v>0.64120657052327601</v>
      </c>
      <c r="N815" s="17">
        <v>0.64362873686229305</v>
      </c>
      <c r="O815" s="17">
        <v>0.69509884649587395</v>
      </c>
      <c r="P815" s="17"/>
      <c r="Q815" s="17">
        <v>0.65629858073561598</v>
      </c>
      <c r="R815" s="17">
        <v>0.57970257164330696</v>
      </c>
      <c r="S815" s="17">
        <v>0.64716780622207304</v>
      </c>
    </row>
    <row r="816" spans="2:19" x14ac:dyDescent="0.3">
      <c r="B816" t="s">
        <v>347</v>
      </c>
      <c r="C816" s="17">
        <v>0.24792116759617</v>
      </c>
      <c r="D816" s="17">
        <v>0.25024869497673002</v>
      </c>
      <c r="E816" s="17">
        <v>0.24695458031081499</v>
      </c>
      <c r="F816" s="17"/>
      <c r="G816" s="17">
        <v>0.246645086270352</v>
      </c>
      <c r="H816" s="17">
        <v>0.264421322208861</v>
      </c>
      <c r="I816" s="17">
        <v>0.220265974317052</v>
      </c>
      <c r="J816" s="17">
        <v>0.25006615828511702</v>
      </c>
      <c r="K816" s="17"/>
      <c r="L816" s="17">
        <v>0.23552756012616999</v>
      </c>
      <c r="M816" s="17">
        <v>0.26575196069274798</v>
      </c>
      <c r="N816" s="17">
        <v>0.267185672976537</v>
      </c>
      <c r="O816" s="17">
        <v>0.22015981659752301</v>
      </c>
      <c r="P816" s="17"/>
      <c r="Q816" s="17">
        <v>0.24334536592456599</v>
      </c>
      <c r="R816" s="17">
        <v>0.35149653758039001</v>
      </c>
      <c r="S816" s="17">
        <v>0.28988319072861501</v>
      </c>
    </row>
    <row r="817" spans="2:19" x14ac:dyDescent="0.3">
      <c r="B817" t="s">
        <v>78</v>
      </c>
      <c r="C817" s="17">
        <v>0.100158576811729</v>
      </c>
      <c r="D817" s="17">
        <v>0.10624206399755701</v>
      </c>
      <c r="E817" s="17">
        <v>9.4935477745437799E-2</v>
      </c>
      <c r="F817" s="17"/>
      <c r="G817" s="17">
        <v>6.4179195432395295E-2</v>
      </c>
      <c r="H817" s="17">
        <v>8.4294708922321604E-2</v>
      </c>
      <c r="I817" s="17">
        <v>0.11026182728908</v>
      </c>
      <c r="J817" s="17">
        <v>0.15416595091364499</v>
      </c>
      <c r="K817" s="17"/>
      <c r="L817" s="17">
        <v>0.135160800299161</v>
      </c>
      <c r="M817" s="17">
        <v>9.3041468783975498E-2</v>
      </c>
      <c r="N817" s="17">
        <v>8.9185590161170003E-2</v>
      </c>
      <c r="O817" s="17">
        <v>8.4741336906603099E-2</v>
      </c>
      <c r="P817" s="17"/>
      <c r="Q817" s="17">
        <v>0.10035605333981699</v>
      </c>
      <c r="R817" s="17">
        <v>6.8800890776303095E-2</v>
      </c>
      <c r="S817" s="17">
        <v>6.2949003049312002E-2</v>
      </c>
    </row>
    <row r="818" spans="2:19" x14ac:dyDescent="0.3">
      <c r="C818" s="17"/>
      <c r="D818" s="17"/>
      <c r="E818" s="17"/>
      <c r="F818" s="17"/>
      <c r="G818" s="17"/>
      <c r="H818" s="17"/>
      <c r="I818" s="17"/>
      <c r="J818" s="17"/>
      <c r="K818" s="17"/>
      <c r="L818" s="17"/>
      <c r="M818" s="17"/>
      <c r="N818" s="17"/>
      <c r="O818" s="17"/>
      <c r="P818" s="17"/>
      <c r="Q818" s="17"/>
      <c r="R818" s="17"/>
      <c r="S818" s="17"/>
    </row>
    <row r="819" spans="2:19" x14ac:dyDescent="0.3">
      <c r="B819" s="6" t="s">
        <v>352</v>
      </c>
      <c r="C819" s="17"/>
      <c r="D819" s="17"/>
      <c r="E819" s="17"/>
      <c r="F819" s="17"/>
      <c r="G819" s="17"/>
      <c r="H819" s="17"/>
      <c r="I819" s="17"/>
      <c r="J819" s="17"/>
      <c r="K819" s="17"/>
      <c r="L819" s="17"/>
      <c r="M819" s="17"/>
      <c r="N819" s="17"/>
      <c r="O819" s="17"/>
      <c r="P819" s="17"/>
      <c r="Q819" s="17"/>
      <c r="R819" s="17"/>
      <c r="S819" s="17"/>
    </row>
    <row r="820" spans="2:19" x14ac:dyDescent="0.3">
      <c r="B820" s="24" t="s">
        <v>50</v>
      </c>
      <c r="C820" s="17"/>
      <c r="D820" s="17"/>
      <c r="E820" s="17"/>
      <c r="F820" s="17"/>
      <c r="G820" s="17"/>
      <c r="H820" s="17"/>
      <c r="I820" s="17"/>
      <c r="J820" s="17"/>
      <c r="K820" s="17"/>
      <c r="L820" s="17"/>
      <c r="M820" s="17"/>
      <c r="N820" s="17"/>
      <c r="O820" s="17"/>
      <c r="P820" s="17"/>
      <c r="Q820" s="17"/>
      <c r="R820" s="17"/>
      <c r="S820" s="17"/>
    </row>
    <row r="821" spans="2:19" x14ac:dyDescent="0.3">
      <c r="B821" t="s">
        <v>346</v>
      </c>
      <c r="C821" s="17">
        <v>0.60697890417304401</v>
      </c>
      <c r="D821" s="17">
        <v>0.60205649687150098</v>
      </c>
      <c r="E821" s="17">
        <v>0.60939398974659897</v>
      </c>
      <c r="F821" s="17"/>
      <c r="G821" s="17">
        <v>0.66756977665279005</v>
      </c>
      <c r="H821" s="17">
        <v>0.58374124964507301</v>
      </c>
      <c r="I821" s="17">
        <v>0.59192255125947502</v>
      </c>
      <c r="J821" s="17">
        <v>0.56655635631065004</v>
      </c>
      <c r="K821" s="17"/>
      <c r="L821" s="17">
        <v>0.55493387466048505</v>
      </c>
      <c r="M821" s="17">
        <v>0.61351592038775105</v>
      </c>
      <c r="N821" s="17">
        <v>0.60628829649063298</v>
      </c>
      <c r="O821" s="17">
        <v>0.65270191489656404</v>
      </c>
      <c r="P821" s="17"/>
      <c r="Q821" s="17">
        <v>0.61119328000305295</v>
      </c>
      <c r="R821" s="17">
        <v>0.64216937107146199</v>
      </c>
      <c r="S821" s="17">
        <v>0.62199735058518901</v>
      </c>
    </row>
    <row r="822" spans="2:19" x14ac:dyDescent="0.3">
      <c r="B822" t="s">
        <v>347</v>
      </c>
      <c r="C822" s="17">
        <v>0.22937168266344701</v>
      </c>
      <c r="D822" s="17">
        <v>0.24165148078661</v>
      </c>
      <c r="E822" s="17">
        <v>0.21906094249431801</v>
      </c>
      <c r="F822" s="17"/>
      <c r="G822" s="17">
        <v>0.19983301648969901</v>
      </c>
      <c r="H822" s="17">
        <v>0.24333031081574699</v>
      </c>
      <c r="I822" s="17">
        <v>0.23935611381669999</v>
      </c>
      <c r="J822" s="17">
        <v>0.24135002086291801</v>
      </c>
      <c r="K822" s="17"/>
      <c r="L822" s="17">
        <v>0.20931866970252999</v>
      </c>
      <c r="M822" s="17">
        <v>0.24567626835600101</v>
      </c>
      <c r="N822" s="17">
        <v>0.236924108305366</v>
      </c>
      <c r="O822" s="17">
        <v>0.22360850885189801</v>
      </c>
      <c r="P822" s="17"/>
      <c r="Q822" s="17">
        <v>0.21563081889350799</v>
      </c>
      <c r="R822" s="17">
        <v>0.288084811402815</v>
      </c>
      <c r="S822" s="17">
        <v>0.270793010539155</v>
      </c>
    </row>
    <row r="823" spans="2:19" x14ac:dyDescent="0.3">
      <c r="B823" t="s">
        <v>78</v>
      </c>
      <c r="C823" s="17">
        <v>0.16364941316350901</v>
      </c>
      <c r="D823" s="17">
        <v>0.15629202234188899</v>
      </c>
      <c r="E823" s="17">
        <v>0.17154506775908299</v>
      </c>
      <c r="F823" s="17"/>
      <c r="G823" s="17">
        <v>0.132597206857512</v>
      </c>
      <c r="H823" s="17">
        <v>0.17292843953918</v>
      </c>
      <c r="I823" s="17">
        <v>0.16872133492382499</v>
      </c>
      <c r="J823" s="17">
        <v>0.192093622826432</v>
      </c>
      <c r="K823" s="17"/>
      <c r="L823" s="17">
        <v>0.23574745563698499</v>
      </c>
      <c r="M823" s="17">
        <v>0.140807811256248</v>
      </c>
      <c r="N823" s="17">
        <v>0.15678759520400101</v>
      </c>
      <c r="O823" s="17">
        <v>0.12368957625153799</v>
      </c>
      <c r="P823" s="17"/>
      <c r="Q823" s="17">
        <v>0.17317590110344</v>
      </c>
      <c r="R823" s="17">
        <v>6.9745817525722495E-2</v>
      </c>
      <c r="S823" s="17">
        <v>0.107209638875655</v>
      </c>
    </row>
    <row r="824" spans="2:19" x14ac:dyDescent="0.3">
      <c r="C824" s="17"/>
      <c r="D824" s="17"/>
      <c r="E824" s="17"/>
      <c r="F824" s="17"/>
      <c r="G824" s="17"/>
      <c r="H824" s="17"/>
      <c r="I824" s="17"/>
      <c r="J824" s="17"/>
      <c r="K824" s="17"/>
      <c r="L824" s="17"/>
      <c r="M824" s="17"/>
      <c r="N824" s="17"/>
      <c r="O824" s="17"/>
      <c r="P824" s="17"/>
      <c r="Q824" s="17"/>
      <c r="R824" s="17"/>
      <c r="S824" s="17"/>
    </row>
    <row r="825" spans="2:19" x14ac:dyDescent="0.3">
      <c r="B825" s="6" t="s">
        <v>353</v>
      </c>
      <c r="C825" s="17"/>
      <c r="D825" s="17"/>
      <c r="E825" s="17"/>
      <c r="F825" s="17"/>
      <c r="G825" s="17"/>
      <c r="H825" s="17"/>
      <c r="I825" s="17"/>
      <c r="J825" s="17"/>
      <c r="K825" s="17"/>
      <c r="L825" s="17"/>
      <c r="M825" s="17"/>
      <c r="N825" s="17"/>
      <c r="O825" s="17"/>
      <c r="P825" s="17"/>
      <c r="Q825" s="17"/>
      <c r="R825" s="17"/>
      <c r="S825" s="17"/>
    </row>
    <row r="826" spans="2:19" x14ac:dyDescent="0.3">
      <c r="B826" s="24" t="s">
        <v>50</v>
      </c>
      <c r="C826" s="17"/>
      <c r="D826" s="17"/>
      <c r="E826" s="17"/>
      <c r="F826" s="17"/>
      <c r="G826" s="17"/>
      <c r="H826" s="17"/>
      <c r="I826" s="17"/>
      <c r="J826" s="17"/>
      <c r="K826" s="17"/>
      <c r="L826" s="17"/>
      <c r="M826" s="17"/>
      <c r="N826" s="17"/>
      <c r="O826" s="17"/>
      <c r="P826" s="17"/>
      <c r="Q826" s="17"/>
      <c r="R826" s="17"/>
      <c r="S826" s="17"/>
    </row>
    <row r="827" spans="2:19" x14ac:dyDescent="0.3">
      <c r="B827" t="s">
        <v>346</v>
      </c>
      <c r="C827" s="17">
        <v>0.33314771458821801</v>
      </c>
      <c r="D827" s="17">
        <v>0.34532206301600898</v>
      </c>
      <c r="E827" s="17">
        <v>0.31969075685463499</v>
      </c>
      <c r="F827" s="17"/>
      <c r="G827" s="17">
        <v>0.35958257721790299</v>
      </c>
      <c r="H827" s="17">
        <v>0.32423235478643198</v>
      </c>
      <c r="I827" s="17">
        <v>0.31980103788255798</v>
      </c>
      <c r="J827" s="17">
        <v>0.31996430426999001</v>
      </c>
      <c r="K827" s="17"/>
      <c r="L827" s="17">
        <v>0.29546503942054397</v>
      </c>
      <c r="M827" s="17">
        <v>0.36107210063837503</v>
      </c>
      <c r="N827" s="17">
        <v>0.34603372151183798</v>
      </c>
      <c r="O827" s="17">
        <v>0.32666864202375201</v>
      </c>
      <c r="P827" s="17"/>
      <c r="Q827" s="17">
        <v>0.33157148626559202</v>
      </c>
      <c r="R827" s="17">
        <v>0.47668457592591301</v>
      </c>
      <c r="S827" s="17">
        <v>0.32729844600020502</v>
      </c>
    </row>
    <row r="828" spans="2:19" x14ac:dyDescent="0.3">
      <c r="B828" t="s">
        <v>347</v>
      </c>
      <c r="C828" s="17">
        <v>0.47030818204837099</v>
      </c>
      <c r="D828" s="17">
        <v>0.45840578236169999</v>
      </c>
      <c r="E828" s="17">
        <v>0.48181446614448098</v>
      </c>
      <c r="F828" s="17"/>
      <c r="G828" s="17">
        <v>0.46369868434144501</v>
      </c>
      <c r="H828" s="17">
        <v>0.50676781296819995</v>
      </c>
      <c r="I828" s="17">
        <v>0.47898995053018001</v>
      </c>
      <c r="J828" s="17">
        <v>0.42880201684616398</v>
      </c>
      <c r="K828" s="17"/>
      <c r="L828" s="17">
        <v>0.44053515042319602</v>
      </c>
      <c r="M828" s="17">
        <v>0.44853614033843803</v>
      </c>
      <c r="N828" s="17">
        <v>0.47677552029636</v>
      </c>
      <c r="O828" s="17">
        <v>0.51662270617981798</v>
      </c>
      <c r="P828" s="17"/>
      <c r="Q828" s="17">
        <v>0.46992199702723197</v>
      </c>
      <c r="R828" s="17">
        <v>0.39442076971666501</v>
      </c>
      <c r="S828" s="17">
        <v>0.49233978079690499</v>
      </c>
    </row>
    <row r="829" spans="2:19" x14ac:dyDescent="0.3">
      <c r="B829" t="s">
        <v>78</v>
      </c>
      <c r="C829" s="17">
        <v>0.19654410336341099</v>
      </c>
      <c r="D829" s="17">
        <v>0.196272154622291</v>
      </c>
      <c r="E829" s="17">
        <v>0.198494777000884</v>
      </c>
      <c r="F829" s="17"/>
      <c r="G829" s="17">
        <v>0.176718738440652</v>
      </c>
      <c r="H829" s="17">
        <v>0.16899983224536799</v>
      </c>
      <c r="I829" s="17">
        <v>0.20120901158726101</v>
      </c>
      <c r="J829" s="17">
        <v>0.25123367888384601</v>
      </c>
      <c r="K829" s="17"/>
      <c r="L829" s="17">
        <v>0.26399981015626001</v>
      </c>
      <c r="M829" s="17">
        <v>0.190391759023187</v>
      </c>
      <c r="N829" s="17">
        <v>0.17719075819180299</v>
      </c>
      <c r="O829" s="17">
        <v>0.15670865179643001</v>
      </c>
      <c r="P829" s="17"/>
      <c r="Q829" s="17">
        <v>0.19850651670717701</v>
      </c>
      <c r="R829" s="17">
        <v>0.12889465435742201</v>
      </c>
      <c r="S829" s="17">
        <v>0.18036177320289001</v>
      </c>
    </row>
    <row r="830" spans="2:19" x14ac:dyDescent="0.3">
      <c r="C830" s="17"/>
      <c r="D830" s="17"/>
      <c r="E830" s="17"/>
      <c r="F830" s="17"/>
      <c r="G830" s="17"/>
      <c r="H830" s="17"/>
      <c r="I830" s="17"/>
      <c r="J830" s="17"/>
      <c r="K830" s="17"/>
      <c r="L830" s="17"/>
      <c r="M830" s="17"/>
      <c r="N830" s="17"/>
      <c r="O830" s="17"/>
      <c r="P830" s="17"/>
      <c r="Q830" s="17"/>
      <c r="R830" s="17"/>
      <c r="S830" s="17"/>
    </row>
    <row r="831" spans="2:19" x14ac:dyDescent="0.3">
      <c r="B831" s="6" t="s">
        <v>354</v>
      </c>
      <c r="C831" s="17"/>
      <c r="D831" s="17"/>
      <c r="E831" s="17"/>
      <c r="F831" s="17"/>
      <c r="G831" s="17"/>
      <c r="H831" s="17"/>
      <c r="I831" s="17"/>
      <c r="J831" s="17"/>
      <c r="K831" s="17"/>
      <c r="L831" s="17"/>
      <c r="M831" s="17"/>
      <c r="N831" s="17"/>
      <c r="O831" s="17"/>
      <c r="P831" s="17"/>
      <c r="Q831" s="17"/>
      <c r="R831" s="17"/>
      <c r="S831" s="17"/>
    </row>
    <row r="832" spans="2:19" x14ac:dyDescent="0.3">
      <c r="B832" s="24" t="s">
        <v>50</v>
      </c>
      <c r="C832" s="17"/>
      <c r="D832" s="17"/>
      <c r="E832" s="17"/>
      <c r="F832" s="17"/>
      <c r="G832" s="17"/>
      <c r="H832" s="17"/>
      <c r="I832" s="17"/>
      <c r="J832" s="17"/>
      <c r="K832" s="17"/>
      <c r="L832" s="17"/>
      <c r="M832" s="17"/>
      <c r="N832" s="17"/>
      <c r="O832" s="17"/>
      <c r="P832" s="17"/>
      <c r="Q832" s="17"/>
      <c r="R832" s="17"/>
      <c r="S832" s="17"/>
    </row>
    <row r="833" spans="2:19" x14ac:dyDescent="0.3">
      <c r="B833" t="s">
        <v>346</v>
      </c>
      <c r="C833" s="17">
        <v>0.64164804822153498</v>
      </c>
      <c r="D833" s="17">
        <v>0.65290460288619401</v>
      </c>
      <c r="E833" s="17">
        <v>0.62733922930973796</v>
      </c>
      <c r="F833" s="17"/>
      <c r="G833" s="17">
        <v>0.70276165612748198</v>
      </c>
      <c r="H833" s="17">
        <v>0.605920686626502</v>
      </c>
      <c r="I833" s="17">
        <v>0.65728385644060405</v>
      </c>
      <c r="J833" s="17">
        <v>0.58872937218368104</v>
      </c>
      <c r="K833" s="17"/>
      <c r="L833" s="17">
        <v>0.60931858932538496</v>
      </c>
      <c r="M833" s="17">
        <v>0.65791875581813397</v>
      </c>
      <c r="N833" s="17">
        <v>0.66120629007676601</v>
      </c>
      <c r="O833" s="17">
        <v>0.63519166065053601</v>
      </c>
      <c r="P833" s="17"/>
      <c r="Q833" s="17">
        <v>0.64913747334278604</v>
      </c>
      <c r="R833" s="17">
        <v>0.67840355881145498</v>
      </c>
      <c r="S833" s="17">
        <v>0.62639921238197005</v>
      </c>
    </row>
    <row r="834" spans="2:19" x14ac:dyDescent="0.3">
      <c r="B834" t="s">
        <v>347</v>
      </c>
      <c r="C834" s="17">
        <v>0.206595441794278</v>
      </c>
      <c r="D834" s="17">
        <v>0.20059010620128201</v>
      </c>
      <c r="E834" s="17">
        <v>0.214360837245991</v>
      </c>
      <c r="F834" s="17"/>
      <c r="G834" s="17">
        <v>0.18294866046431599</v>
      </c>
      <c r="H834" s="17">
        <v>0.24667452158818601</v>
      </c>
      <c r="I834" s="17">
        <v>0.19817124308708001</v>
      </c>
      <c r="J834" s="17">
        <v>0.19798845124787301</v>
      </c>
      <c r="K834" s="17"/>
      <c r="L834" s="17">
        <v>0.19755611846610399</v>
      </c>
      <c r="M834" s="17">
        <v>0.218372581299216</v>
      </c>
      <c r="N834" s="17">
        <v>0.19493942576940301</v>
      </c>
      <c r="O834" s="17">
        <v>0.21552442947207401</v>
      </c>
      <c r="P834" s="17"/>
      <c r="Q834" s="17">
        <v>0.19866368023990599</v>
      </c>
      <c r="R834" s="17">
        <v>0.23340643889966001</v>
      </c>
      <c r="S834" s="17">
        <v>0.241075442251447</v>
      </c>
    </row>
    <row r="835" spans="2:19" x14ac:dyDescent="0.3">
      <c r="B835" t="s">
        <v>78</v>
      </c>
      <c r="C835" s="17">
        <v>0.15175650998418699</v>
      </c>
      <c r="D835" s="17">
        <v>0.14650529091252401</v>
      </c>
      <c r="E835" s="17">
        <v>0.15829993344427101</v>
      </c>
      <c r="F835" s="17"/>
      <c r="G835" s="17">
        <v>0.114289683408203</v>
      </c>
      <c r="H835" s="17">
        <v>0.14740479178531299</v>
      </c>
      <c r="I835" s="17">
        <v>0.144544900472315</v>
      </c>
      <c r="J835" s="17">
        <v>0.213282176568446</v>
      </c>
      <c r="K835" s="17"/>
      <c r="L835" s="17">
        <v>0.19312529220851199</v>
      </c>
      <c r="M835" s="17">
        <v>0.123708662882651</v>
      </c>
      <c r="N835" s="17">
        <v>0.143854284153832</v>
      </c>
      <c r="O835" s="17">
        <v>0.14928390987738899</v>
      </c>
      <c r="P835" s="17"/>
      <c r="Q835" s="17">
        <v>0.15219884641730899</v>
      </c>
      <c r="R835" s="17">
        <v>8.8190002288885599E-2</v>
      </c>
      <c r="S835" s="17">
        <v>0.132525345366583</v>
      </c>
    </row>
    <row r="836" spans="2:19" x14ac:dyDescent="0.3">
      <c r="C836" s="17"/>
      <c r="D836" s="17"/>
      <c r="E836" s="17"/>
      <c r="F836" s="17"/>
      <c r="G836" s="17"/>
      <c r="H836" s="17"/>
      <c r="I836" s="17"/>
      <c r="J836" s="17"/>
      <c r="K836" s="17"/>
      <c r="L836" s="17"/>
      <c r="M836" s="17"/>
      <c r="N836" s="17"/>
      <c r="O836" s="17"/>
      <c r="P836" s="17"/>
      <c r="Q836" s="17"/>
      <c r="R836" s="17"/>
      <c r="S836" s="17"/>
    </row>
    <row r="837" spans="2:19" x14ac:dyDescent="0.3">
      <c r="B837" s="6" t="s">
        <v>355</v>
      </c>
      <c r="C837" s="17"/>
      <c r="D837" s="17"/>
      <c r="E837" s="17"/>
      <c r="F837" s="17"/>
      <c r="G837" s="17"/>
      <c r="H837" s="17"/>
      <c r="I837" s="17"/>
      <c r="J837" s="17"/>
      <c r="K837" s="17"/>
      <c r="L837" s="17"/>
      <c r="M837" s="17"/>
      <c r="N837" s="17"/>
      <c r="O837" s="17"/>
      <c r="P837" s="17"/>
      <c r="Q837" s="17"/>
      <c r="R837" s="17"/>
      <c r="S837" s="17"/>
    </row>
    <row r="838" spans="2:19" x14ac:dyDescent="0.3">
      <c r="B838" s="24" t="s">
        <v>50</v>
      </c>
      <c r="C838" s="17"/>
      <c r="D838" s="17"/>
      <c r="E838" s="17"/>
      <c r="F838" s="17"/>
      <c r="G838" s="17"/>
      <c r="H838" s="17"/>
      <c r="I838" s="17"/>
      <c r="J838" s="17"/>
      <c r="K838" s="17"/>
      <c r="L838" s="17"/>
      <c r="M838" s="17"/>
      <c r="N838" s="17"/>
      <c r="O838" s="17"/>
      <c r="P838" s="17"/>
      <c r="Q838" s="17"/>
      <c r="R838" s="17"/>
      <c r="S838" s="17"/>
    </row>
    <row r="839" spans="2:19" x14ac:dyDescent="0.3">
      <c r="B839" t="s">
        <v>346</v>
      </c>
      <c r="C839" s="17">
        <v>0.53322154614995698</v>
      </c>
      <c r="D839" s="17">
        <v>0.52923274226327299</v>
      </c>
      <c r="E839" s="17">
        <v>0.53553925345443798</v>
      </c>
      <c r="F839" s="17"/>
      <c r="G839" s="17">
        <v>0.59570308532314897</v>
      </c>
      <c r="H839" s="17">
        <v>0.52663724034596604</v>
      </c>
      <c r="I839" s="17">
        <v>0.458840455954729</v>
      </c>
      <c r="J839" s="17">
        <v>0.52422902213915701</v>
      </c>
      <c r="K839" s="17"/>
      <c r="L839" s="17">
        <v>0.51658069756528902</v>
      </c>
      <c r="M839" s="17">
        <v>0.51826910149203997</v>
      </c>
      <c r="N839" s="17">
        <v>0.55727659435707599</v>
      </c>
      <c r="O839" s="17">
        <v>0.53997472946295899</v>
      </c>
      <c r="P839" s="17"/>
      <c r="Q839" s="17">
        <v>0.54099937284490696</v>
      </c>
      <c r="R839" s="17">
        <v>0.58639166315996705</v>
      </c>
      <c r="S839" s="17">
        <v>0.48611561492840299</v>
      </c>
    </row>
    <row r="840" spans="2:19" x14ac:dyDescent="0.3">
      <c r="B840" t="s">
        <v>347</v>
      </c>
      <c r="C840" s="17">
        <v>0.29823945523914902</v>
      </c>
      <c r="D840" s="17">
        <v>0.29980829213006899</v>
      </c>
      <c r="E840" s="17">
        <v>0.29690009284478402</v>
      </c>
      <c r="F840" s="17"/>
      <c r="G840" s="17">
        <v>0.26412390660476698</v>
      </c>
      <c r="H840" s="17">
        <v>0.32338410072521501</v>
      </c>
      <c r="I840" s="17">
        <v>0.330358185359443</v>
      </c>
      <c r="J840" s="17">
        <v>0.28672542145574098</v>
      </c>
      <c r="K840" s="17"/>
      <c r="L840" s="17">
        <v>0.27584893766627699</v>
      </c>
      <c r="M840" s="17">
        <v>0.31674516079613002</v>
      </c>
      <c r="N840" s="17">
        <v>0.29234738430400498</v>
      </c>
      <c r="O840" s="17">
        <v>0.30699801350637401</v>
      </c>
      <c r="P840" s="17"/>
      <c r="Q840" s="17">
        <v>0.28990175720267403</v>
      </c>
      <c r="R840" s="17">
        <v>0.299470255282489</v>
      </c>
      <c r="S840" s="17">
        <v>0.36598982320139101</v>
      </c>
    </row>
    <row r="841" spans="2:19" x14ac:dyDescent="0.3">
      <c r="B841" t="s">
        <v>78</v>
      </c>
      <c r="C841" s="17">
        <v>0.168538998610894</v>
      </c>
      <c r="D841" s="17">
        <v>0.17095896560665799</v>
      </c>
      <c r="E841" s="17">
        <v>0.167560653700778</v>
      </c>
      <c r="F841" s="17"/>
      <c r="G841" s="17">
        <v>0.14017300807208399</v>
      </c>
      <c r="H841" s="17">
        <v>0.14997865892881901</v>
      </c>
      <c r="I841" s="17">
        <v>0.210801358685827</v>
      </c>
      <c r="J841" s="17">
        <v>0.18904555640510201</v>
      </c>
      <c r="K841" s="17"/>
      <c r="L841" s="17">
        <v>0.20757036476843499</v>
      </c>
      <c r="M841" s="17">
        <v>0.164985737711831</v>
      </c>
      <c r="N841" s="17">
        <v>0.150376021338919</v>
      </c>
      <c r="O841" s="17">
        <v>0.153027257030667</v>
      </c>
      <c r="P841" s="17"/>
      <c r="Q841" s="17">
        <v>0.16909886995241899</v>
      </c>
      <c r="R841" s="17">
        <v>0.114138081557543</v>
      </c>
      <c r="S841" s="17">
        <v>0.147894561870206</v>
      </c>
    </row>
    <row r="842" spans="2:19" x14ac:dyDescent="0.3">
      <c r="C842" s="17"/>
      <c r="D842" s="17"/>
      <c r="E842" s="17"/>
      <c r="F842" s="17"/>
      <c r="G842" s="17"/>
      <c r="H842" s="17"/>
      <c r="I842" s="17"/>
      <c r="J842" s="17"/>
      <c r="K842" s="17"/>
      <c r="L842" s="17"/>
      <c r="M842" s="17"/>
      <c r="N842" s="17"/>
      <c r="O842" s="17"/>
      <c r="P842" s="17"/>
      <c r="Q842" s="17"/>
      <c r="R842" s="17"/>
      <c r="S842" s="17"/>
    </row>
    <row r="843" spans="2:19" x14ac:dyDescent="0.3">
      <c r="B843" s="6" t="s">
        <v>360</v>
      </c>
      <c r="C843" s="17"/>
      <c r="D843" s="17"/>
      <c r="E843" s="17"/>
      <c r="F843" s="17"/>
      <c r="G843" s="17"/>
      <c r="H843" s="17"/>
      <c r="I843" s="17"/>
      <c r="J843" s="17"/>
      <c r="K843" s="17"/>
      <c r="L843" s="17"/>
      <c r="M843" s="17"/>
      <c r="N843" s="17"/>
      <c r="O843" s="17"/>
      <c r="P843" s="17"/>
      <c r="Q843" s="17"/>
      <c r="R843" s="17"/>
      <c r="S843" s="17"/>
    </row>
    <row r="844" spans="2:19" x14ac:dyDescent="0.3">
      <c r="B844" s="24" t="s">
        <v>50</v>
      </c>
      <c r="C844" s="17"/>
      <c r="D844" s="17"/>
      <c r="E844" s="17"/>
      <c r="F844" s="17"/>
      <c r="G844" s="17"/>
      <c r="H844" s="17"/>
      <c r="I844" s="17"/>
      <c r="J844" s="17"/>
      <c r="K844" s="17"/>
      <c r="L844" s="17"/>
      <c r="M844" s="17"/>
      <c r="N844" s="17"/>
      <c r="O844" s="17"/>
      <c r="P844" s="17"/>
      <c r="Q844" s="17"/>
      <c r="R844" s="17"/>
      <c r="S844" s="17"/>
    </row>
    <row r="845" spans="2:19" x14ac:dyDescent="0.3">
      <c r="B845" t="s">
        <v>356</v>
      </c>
      <c r="C845" s="17">
        <v>0.495728310524365</v>
      </c>
      <c r="D845" s="17">
        <v>0.47053020427541298</v>
      </c>
      <c r="E845" s="17">
        <v>0.51735759561097405</v>
      </c>
      <c r="F845" s="17"/>
      <c r="G845" s="17">
        <v>0.52363150819067805</v>
      </c>
      <c r="H845" s="17">
        <v>0.49498169661562302</v>
      </c>
      <c r="I845" s="17">
        <v>0.49828532923658703</v>
      </c>
      <c r="J845" s="17">
        <v>0.45583581521764999</v>
      </c>
      <c r="K845" s="17"/>
      <c r="L845" s="17">
        <v>0.437340925220146</v>
      </c>
      <c r="M845" s="17">
        <v>0.51417295189171197</v>
      </c>
      <c r="N845" s="17">
        <v>0.51140344192069298</v>
      </c>
      <c r="O845" s="17">
        <v>0.51718531193277095</v>
      </c>
      <c r="P845" s="17"/>
      <c r="Q845" s="17">
        <v>0.49536019595904301</v>
      </c>
      <c r="R845" s="17">
        <v>0.56507150511691095</v>
      </c>
      <c r="S845" s="17">
        <v>0.53992026126901704</v>
      </c>
    </row>
    <row r="846" spans="2:19" x14ac:dyDescent="0.3">
      <c r="B846" t="s">
        <v>357</v>
      </c>
      <c r="C846" s="17">
        <v>0.29742409736138398</v>
      </c>
      <c r="D846" s="17">
        <v>0.31507340856883398</v>
      </c>
      <c r="E846" s="17">
        <v>0.281570692234345</v>
      </c>
      <c r="F846" s="17"/>
      <c r="G846" s="17">
        <v>0.29929841575687499</v>
      </c>
      <c r="H846" s="17">
        <v>0.30870974218750902</v>
      </c>
      <c r="I846" s="17">
        <v>0.29268996743660802</v>
      </c>
      <c r="J846" s="17">
        <v>0.29024659741032999</v>
      </c>
      <c r="K846" s="17"/>
      <c r="L846" s="17">
        <v>0.32301634275804803</v>
      </c>
      <c r="M846" s="17">
        <v>0.28635966912052002</v>
      </c>
      <c r="N846" s="17">
        <v>0.286193894618336</v>
      </c>
      <c r="O846" s="17">
        <v>0.29596475108338999</v>
      </c>
      <c r="P846" s="17"/>
      <c r="Q846" s="17">
        <v>0.297854910602112</v>
      </c>
      <c r="R846" s="17">
        <v>0.273016554228252</v>
      </c>
      <c r="S846" s="17">
        <v>0.27648567898602699</v>
      </c>
    </row>
    <row r="847" spans="2:19" x14ac:dyDescent="0.3">
      <c r="B847" t="s">
        <v>358</v>
      </c>
      <c r="C847" s="17">
        <v>0.10131500930140599</v>
      </c>
      <c r="D847" s="17">
        <v>0.11278177694138</v>
      </c>
      <c r="E847" s="17">
        <v>9.0722758595573799E-2</v>
      </c>
      <c r="F847" s="17"/>
      <c r="G847" s="17">
        <v>8.9005404394705598E-2</v>
      </c>
      <c r="H847" s="17">
        <v>9.1949148990460805E-2</v>
      </c>
      <c r="I847" s="17">
        <v>0.105329947201205</v>
      </c>
      <c r="J847" s="17">
        <v>0.122309467250313</v>
      </c>
      <c r="K847" s="17"/>
      <c r="L847" s="17">
        <v>8.8002639601004504E-2</v>
      </c>
      <c r="M847" s="17">
        <v>0.108062355288322</v>
      </c>
      <c r="N847" s="17">
        <v>0.10639509064338901</v>
      </c>
      <c r="O847" s="17">
        <v>0.10182629610824501</v>
      </c>
      <c r="P847" s="17"/>
      <c r="Q847" s="17">
        <v>0.101041736728071</v>
      </c>
      <c r="R847" s="17">
        <v>0.11699077522842399</v>
      </c>
      <c r="S847" s="17">
        <v>9.4257067427814006E-2</v>
      </c>
    </row>
    <row r="848" spans="2:19" x14ac:dyDescent="0.3">
      <c r="B848" t="s">
        <v>78</v>
      </c>
      <c r="C848" s="17">
        <v>0.105532582812845</v>
      </c>
      <c r="D848" s="17">
        <v>0.101614610214373</v>
      </c>
      <c r="E848" s="17">
        <v>0.110348953559107</v>
      </c>
      <c r="F848" s="17"/>
      <c r="G848" s="17">
        <v>8.8064671657741497E-2</v>
      </c>
      <c r="H848" s="17">
        <v>0.104359412206407</v>
      </c>
      <c r="I848" s="17">
        <v>0.103694756125601</v>
      </c>
      <c r="J848" s="17">
        <v>0.131608120121708</v>
      </c>
      <c r="K848" s="17"/>
      <c r="L848" s="17">
        <v>0.15164009242080201</v>
      </c>
      <c r="M848" s="17">
        <v>9.14050236994461E-2</v>
      </c>
      <c r="N848" s="17">
        <v>9.6007572817582099E-2</v>
      </c>
      <c r="O848" s="17">
        <v>8.5023640875594095E-2</v>
      </c>
      <c r="P848" s="17"/>
      <c r="Q848" s="17">
        <v>0.105743156710774</v>
      </c>
      <c r="R848" s="17">
        <v>4.49211654264123E-2</v>
      </c>
      <c r="S848" s="17">
        <v>8.93369923171414E-2</v>
      </c>
    </row>
    <row r="849" spans="2:19" x14ac:dyDescent="0.3">
      <c r="C849" s="17"/>
      <c r="D849" s="17"/>
      <c r="E849" s="17"/>
      <c r="F849" s="17"/>
      <c r="G849" s="17"/>
      <c r="H849" s="17"/>
      <c r="I849" s="17"/>
      <c r="J849" s="17"/>
      <c r="K849" s="17"/>
      <c r="L849" s="17"/>
      <c r="M849" s="17"/>
      <c r="N849" s="17"/>
      <c r="O849" s="17"/>
      <c r="P849" s="17"/>
      <c r="Q849" s="17"/>
      <c r="R849" s="17"/>
      <c r="S849" s="17"/>
    </row>
    <row r="850" spans="2:19" x14ac:dyDescent="0.3">
      <c r="B850" s="6" t="s">
        <v>361</v>
      </c>
      <c r="C850" s="17"/>
      <c r="D850" s="17"/>
      <c r="E850" s="17"/>
      <c r="F850" s="17"/>
      <c r="G850" s="17"/>
      <c r="H850" s="17"/>
      <c r="I850" s="17"/>
      <c r="J850" s="17"/>
      <c r="K850" s="17"/>
      <c r="L850" s="17"/>
      <c r="M850" s="17"/>
      <c r="N850" s="17"/>
      <c r="O850" s="17"/>
      <c r="P850" s="17"/>
      <c r="Q850" s="17"/>
      <c r="R850" s="17"/>
      <c r="S850" s="17"/>
    </row>
    <row r="851" spans="2:19" x14ac:dyDescent="0.3">
      <c r="B851" s="24" t="s">
        <v>50</v>
      </c>
      <c r="C851" s="17"/>
      <c r="D851" s="17"/>
      <c r="E851" s="17"/>
      <c r="F851" s="17"/>
      <c r="G851" s="17"/>
      <c r="H851" s="17"/>
      <c r="I851" s="17"/>
      <c r="J851" s="17"/>
      <c r="K851" s="17"/>
      <c r="L851" s="17"/>
      <c r="M851" s="17"/>
      <c r="N851" s="17"/>
      <c r="O851" s="17"/>
      <c r="P851" s="17"/>
      <c r="Q851" s="17"/>
      <c r="R851" s="17"/>
      <c r="S851" s="17"/>
    </row>
    <row r="852" spans="2:19" x14ac:dyDescent="0.3">
      <c r="B852" t="s">
        <v>356</v>
      </c>
      <c r="C852" s="17">
        <v>0.24024791982883101</v>
      </c>
      <c r="D852" s="17">
        <v>0.23660710176833999</v>
      </c>
      <c r="E852" s="17">
        <v>0.24257703509676401</v>
      </c>
      <c r="F852" s="17"/>
      <c r="G852" s="17">
        <v>0.26098356209379497</v>
      </c>
      <c r="H852" s="17">
        <v>0.23665104019897501</v>
      </c>
      <c r="I852" s="17">
        <v>0.23213620759342199</v>
      </c>
      <c r="J852" s="17">
        <v>0.225563251792951</v>
      </c>
      <c r="K852" s="17"/>
      <c r="L852" s="17">
        <v>0.20692377743058901</v>
      </c>
      <c r="M852" s="17">
        <v>0.23258293984481601</v>
      </c>
      <c r="N852" s="17">
        <v>0.27154273179557298</v>
      </c>
      <c r="O852" s="17">
        <v>0.24795948718907501</v>
      </c>
      <c r="P852" s="17"/>
      <c r="Q852" s="17">
        <v>0.2365897651468</v>
      </c>
      <c r="R852" s="17">
        <v>0.32101668733678701</v>
      </c>
      <c r="S852" s="17">
        <v>0.28441919999547299</v>
      </c>
    </row>
    <row r="853" spans="2:19" x14ac:dyDescent="0.3">
      <c r="B853" t="s">
        <v>357</v>
      </c>
      <c r="C853" s="17">
        <v>0.34482801396925</v>
      </c>
      <c r="D853" s="17">
        <v>0.33292124976998499</v>
      </c>
      <c r="E853" s="17">
        <v>0.35737409987011298</v>
      </c>
      <c r="F853" s="17"/>
      <c r="G853" s="17">
        <v>0.37055679806105302</v>
      </c>
      <c r="H853" s="17">
        <v>0.32808987261162997</v>
      </c>
      <c r="I853" s="17">
        <v>0.36284419914412402</v>
      </c>
      <c r="J853" s="17">
        <v>0.31661118145518402</v>
      </c>
      <c r="K853" s="17"/>
      <c r="L853" s="17">
        <v>0.31308277582893201</v>
      </c>
      <c r="M853" s="17">
        <v>0.35374647011708399</v>
      </c>
      <c r="N853" s="17">
        <v>0.36540867544493399</v>
      </c>
      <c r="O853" s="17">
        <v>0.34463168754960199</v>
      </c>
      <c r="P853" s="17"/>
      <c r="Q853" s="17">
        <v>0.35240364968180898</v>
      </c>
      <c r="R853" s="17">
        <v>0.29413205983236101</v>
      </c>
      <c r="S853" s="17">
        <v>0.347946910661384</v>
      </c>
    </row>
    <row r="854" spans="2:19" x14ac:dyDescent="0.3">
      <c r="B854" t="s">
        <v>358</v>
      </c>
      <c r="C854" s="17">
        <v>0.26985729067601399</v>
      </c>
      <c r="D854" s="17">
        <v>0.29050894178188003</v>
      </c>
      <c r="E854" s="17">
        <v>0.249401561521779</v>
      </c>
      <c r="F854" s="17"/>
      <c r="G854" s="17">
        <v>0.24469813675885799</v>
      </c>
      <c r="H854" s="17">
        <v>0.28273802095499001</v>
      </c>
      <c r="I854" s="17">
        <v>0.26770567579917098</v>
      </c>
      <c r="J854" s="17">
        <v>0.28361182163527099</v>
      </c>
      <c r="K854" s="17"/>
      <c r="L854" s="17">
        <v>0.26298434740950499</v>
      </c>
      <c r="M854" s="17">
        <v>0.28463548134873901</v>
      </c>
      <c r="N854" s="17">
        <v>0.24754869742180399</v>
      </c>
      <c r="O854" s="17">
        <v>0.28491437253819601</v>
      </c>
      <c r="P854" s="17"/>
      <c r="Q854" s="17">
        <v>0.26324653747202498</v>
      </c>
      <c r="R854" s="17">
        <v>0.31879632237488198</v>
      </c>
      <c r="S854" s="17">
        <v>0.251608072647582</v>
      </c>
    </row>
    <row r="855" spans="2:19" x14ac:dyDescent="0.3">
      <c r="B855" t="s">
        <v>78</v>
      </c>
      <c r="C855" s="17">
        <v>0.145066775525905</v>
      </c>
      <c r="D855" s="17">
        <v>0.13996270667979499</v>
      </c>
      <c r="E855" s="17">
        <v>0.15064730351134401</v>
      </c>
      <c r="F855" s="17"/>
      <c r="G855" s="17">
        <v>0.12376150308629399</v>
      </c>
      <c r="H855" s="17">
        <v>0.15252106623440501</v>
      </c>
      <c r="I855" s="17">
        <v>0.137313917463283</v>
      </c>
      <c r="J855" s="17">
        <v>0.17421374511659499</v>
      </c>
      <c r="K855" s="17"/>
      <c r="L855" s="17">
        <v>0.21700909933097301</v>
      </c>
      <c r="M855" s="17">
        <v>0.12903510868936099</v>
      </c>
      <c r="N855" s="17">
        <v>0.11549989533768899</v>
      </c>
      <c r="O855" s="17">
        <v>0.12249445272312701</v>
      </c>
      <c r="P855" s="17"/>
      <c r="Q855" s="17">
        <v>0.14776004769936499</v>
      </c>
      <c r="R855" s="17">
        <v>6.6054930455969996E-2</v>
      </c>
      <c r="S855" s="17">
        <v>0.116025816695561</v>
      </c>
    </row>
    <row r="856" spans="2:19" x14ac:dyDescent="0.3">
      <c r="C856" s="17"/>
      <c r="D856" s="17"/>
      <c r="E856" s="17"/>
      <c r="F856" s="17"/>
      <c r="G856" s="17"/>
      <c r="H856" s="17"/>
      <c r="I856" s="17"/>
      <c r="J856" s="17"/>
      <c r="K856" s="17"/>
      <c r="L856" s="17"/>
      <c r="M856" s="17"/>
      <c r="N856" s="17"/>
      <c r="O856" s="17"/>
      <c r="P856" s="17"/>
      <c r="Q856" s="17"/>
      <c r="R856" s="17"/>
      <c r="S856" s="17"/>
    </row>
    <row r="857" spans="2:19" x14ac:dyDescent="0.3">
      <c r="B857" s="6" t="s">
        <v>362</v>
      </c>
      <c r="C857" s="17"/>
      <c r="D857" s="17"/>
      <c r="E857" s="17"/>
      <c r="F857" s="17"/>
      <c r="G857" s="17"/>
      <c r="H857" s="17"/>
      <c r="I857" s="17"/>
      <c r="J857" s="17"/>
      <c r="K857" s="17"/>
      <c r="L857" s="17"/>
      <c r="M857" s="17"/>
      <c r="N857" s="17"/>
      <c r="O857" s="17"/>
      <c r="P857" s="17"/>
      <c r="Q857" s="17"/>
      <c r="R857" s="17"/>
      <c r="S857" s="17"/>
    </row>
    <row r="858" spans="2:19" x14ac:dyDescent="0.3">
      <c r="B858" s="24" t="s">
        <v>50</v>
      </c>
      <c r="C858" s="17"/>
      <c r="D858" s="17"/>
      <c r="E858" s="17"/>
      <c r="F858" s="17"/>
      <c r="G858" s="17"/>
      <c r="H858" s="17"/>
      <c r="I858" s="17"/>
      <c r="J858" s="17"/>
      <c r="K858" s="17"/>
      <c r="L858" s="17"/>
      <c r="M858" s="17"/>
      <c r="N858" s="17"/>
      <c r="O858" s="17"/>
      <c r="P858" s="17"/>
      <c r="Q858" s="17"/>
      <c r="R858" s="17"/>
      <c r="S858" s="17"/>
    </row>
    <row r="859" spans="2:19" x14ac:dyDescent="0.3">
      <c r="B859" t="s">
        <v>356</v>
      </c>
      <c r="C859" s="17">
        <v>0.122908685167137</v>
      </c>
      <c r="D859" s="17">
        <v>0.11912539290247599</v>
      </c>
      <c r="E859" s="17">
        <v>0.12773891387235001</v>
      </c>
      <c r="F859" s="17"/>
      <c r="G859" s="17">
        <v>0.13631196711079099</v>
      </c>
      <c r="H859" s="17">
        <v>0.13398245421423199</v>
      </c>
      <c r="I859" s="17">
        <v>0.124694620612886</v>
      </c>
      <c r="J859" s="17">
        <v>9.1973846104818402E-2</v>
      </c>
      <c r="K859" s="17"/>
      <c r="L859" s="17">
        <v>0.116224440398265</v>
      </c>
      <c r="M859" s="17">
        <v>0.119607333715162</v>
      </c>
      <c r="N859" s="17">
        <v>0.13427940233445901</v>
      </c>
      <c r="O859" s="17">
        <v>0.120845263617696</v>
      </c>
      <c r="P859" s="17"/>
      <c r="Q859" s="17">
        <v>0.117246400559975</v>
      </c>
      <c r="R859" s="17">
        <v>0.17144971003078199</v>
      </c>
      <c r="S859" s="17">
        <v>0.16180885538123499</v>
      </c>
    </row>
    <row r="860" spans="2:19" x14ac:dyDescent="0.3">
      <c r="B860" t="s">
        <v>357</v>
      </c>
      <c r="C860" s="17">
        <v>0.19900805559822701</v>
      </c>
      <c r="D860" s="17">
        <v>0.20014108700043201</v>
      </c>
      <c r="E860" s="17">
        <v>0.19667287525386901</v>
      </c>
      <c r="F860" s="17"/>
      <c r="G860" s="17">
        <v>0.240444412313293</v>
      </c>
      <c r="H860" s="17">
        <v>0.19949557223679601</v>
      </c>
      <c r="I860" s="17">
        <v>0.161956054382798</v>
      </c>
      <c r="J860" s="17">
        <v>0.17839530845134999</v>
      </c>
      <c r="K860" s="17"/>
      <c r="L860" s="17">
        <v>0.18627875392099599</v>
      </c>
      <c r="M860" s="17">
        <v>0.18555000634339899</v>
      </c>
      <c r="N860" s="17">
        <v>0.20239720277895101</v>
      </c>
      <c r="O860" s="17">
        <v>0.222621472732944</v>
      </c>
      <c r="P860" s="17"/>
      <c r="Q860" s="17">
        <v>0.19873520168658201</v>
      </c>
      <c r="R860" s="17">
        <v>0.235904823028768</v>
      </c>
      <c r="S860" s="17">
        <v>0.22229635642807499</v>
      </c>
    </row>
    <row r="861" spans="2:19" x14ac:dyDescent="0.3">
      <c r="B861" t="s">
        <v>358</v>
      </c>
      <c r="C861" s="17">
        <v>0.524385976580657</v>
      </c>
      <c r="D861" s="17">
        <v>0.52036948379889503</v>
      </c>
      <c r="E861" s="17">
        <v>0.52885207553393299</v>
      </c>
      <c r="F861" s="17"/>
      <c r="G861" s="17">
        <v>0.51600242547520403</v>
      </c>
      <c r="H861" s="17">
        <v>0.51604577232981796</v>
      </c>
      <c r="I861" s="17">
        <v>0.54686761310385101</v>
      </c>
      <c r="J861" s="17">
        <v>0.52222230722691398</v>
      </c>
      <c r="K861" s="17"/>
      <c r="L861" s="17">
        <v>0.48630074688511399</v>
      </c>
      <c r="M861" s="17">
        <v>0.556375882300705</v>
      </c>
      <c r="N861" s="17">
        <v>0.52245760850470802</v>
      </c>
      <c r="O861" s="17">
        <v>0.52996126018608403</v>
      </c>
      <c r="P861" s="17"/>
      <c r="Q861" s="17">
        <v>0.52753393577405605</v>
      </c>
      <c r="R861" s="17">
        <v>0.49888078337986802</v>
      </c>
      <c r="S861" s="17">
        <v>0.482437738905795</v>
      </c>
    </row>
    <row r="862" spans="2:19" x14ac:dyDescent="0.3">
      <c r="B862" t="s">
        <v>78</v>
      </c>
      <c r="C862" s="17">
        <v>0.153697282653979</v>
      </c>
      <c r="D862" s="17">
        <v>0.16036403629819701</v>
      </c>
      <c r="E862" s="17">
        <v>0.146736135339849</v>
      </c>
      <c r="F862" s="17"/>
      <c r="G862" s="17">
        <v>0.107241195100713</v>
      </c>
      <c r="H862" s="17">
        <v>0.150476201219155</v>
      </c>
      <c r="I862" s="17">
        <v>0.16648171190046501</v>
      </c>
      <c r="J862" s="17">
        <v>0.20740853821691799</v>
      </c>
      <c r="K862" s="17"/>
      <c r="L862" s="17">
        <v>0.211196058795624</v>
      </c>
      <c r="M862" s="17">
        <v>0.13846677764073401</v>
      </c>
      <c r="N862" s="17">
        <v>0.14086578638188299</v>
      </c>
      <c r="O862" s="17">
        <v>0.12657200346327599</v>
      </c>
      <c r="P862" s="17"/>
      <c r="Q862" s="17">
        <v>0.15648446197938701</v>
      </c>
      <c r="R862" s="17">
        <v>9.3764683560581305E-2</v>
      </c>
      <c r="S862" s="17">
        <v>0.13345704928489599</v>
      </c>
    </row>
    <row r="863" spans="2:19" x14ac:dyDescent="0.3">
      <c r="C863" s="17"/>
      <c r="D863" s="17"/>
      <c r="E863" s="17"/>
      <c r="F863" s="17"/>
      <c r="G863" s="17"/>
      <c r="H863" s="17"/>
      <c r="I863" s="17"/>
      <c r="J863" s="17"/>
      <c r="K863" s="17"/>
      <c r="L863" s="17"/>
      <c r="M863" s="17"/>
      <c r="N863" s="17"/>
      <c r="O863" s="17"/>
      <c r="P863" s="17"/>
      <c r="Q863" s="17"/>
      <c r="R863" s="17"/>
      <c r="S863" s="17"/>
    </row>
    <row r="864" spans="2:19" x14ac:dyDescent="0.3">
      <c r="B864" s="6" t="s">
        <v>363</v>
      </c>
      <c r="C864" s="17"/>
      <c r="D864" s="17"/>
      <c r="E864" s="17"/>
      <c r="F864" s="17"/>
      <c r="G864" s="17"/>
      <c r="H864" s="17"/>
      <c r="I864" s="17"/>
      <c r="J864" s="17"/>
      <c r="K864" s="17"/>
      <c r="L864" s="17"/>
      <c r="M864" s="17"/>
      <c r="N864" s="17"/>
      <c r="O864" s="17"/>
      <c r="P864" s="17"/>
      <c r="Q864" s="17"/>
      <c r="R864" s="17"/>
      <c r="S864" s="17"/>
    </row>
    <row r="865" spans="2:19" x14ac:dyDescent="0.3">
      <c r="B865" s="24" t="s">
        <v>50</v>
      </c>
      <c r="C865" s="17"/>
      <c r="D865" s="17"/>
      <c r="E865" s="17"/>
      <c r="F865" s="17"/>
      <c r="G865" s="17"/>
      <c r="H865" s="17"/>
      <c r="I865" s="17"/>
      <c r="J865" s="17"/>
      <c r="K865" s="17"/>
      <c r="L865" s="17"/>
      <c r="M865" s="17"/>
      <c r="N865" s="17"/>
      <c r="O865" s="17"/>
      <c r="P865" s="17"/>
      <c r="Q865" s="17"/>
      <c r="R865" s="17"/>
      <c r="S865" s="17"/>
    </row>
    <row r="866" spans="2:19" x14ac:dyDescent="0.3">
      <c r="B866" t="s">
        <v>356</v>
      </c>
      <c r="C866" s="17">
        <v>0.2500945354652</v>
      </c>
      <c r="D866" s="17">
        <v>0.24368750590813701</v>
      </c>
      <c r="E866" s="17">
        <v>0.25783340614742101</v>
      </c>
      <c r="F866" s="17"/>
      <c r="G866" s="17">
        <v>0.28219168714993997</v>
      </c>
      <c r="H866" s="17">
        <v>0.24731139636230001</v>
      </c>
      <c r="I866" s="17">
        <v>0.243475221185564</v>
      </c>
      <c r="J866" s="17">
        <v>0.21690033856146201</v>
      </c>
      <c r="K866" s="17"/>
      <c r="L866" s="17">
        <v>0.216208677788334</v>
      </c>
      <c r="M866" s="17">
        <v>0.24952892905254501</v>
      </c>
      <c r="N866" s="17">
        <v>0.281774735617004</v>
      </c>
      <c r="O866" s="17">
        <v>0.25027191374307101</v>
      </c>
      <c r="P866" s="17"/>
      <c r="Q866" s="17">
        <v>0.25095172773674601</v>
      </c>
      <c r="R866" s="17">
        <v>0.306560355502971</v>
      </c>
      <c r="S866" s="17">
        <v>0.28558437335784298</v>
      </c>
    </row>
    <row r="867" spans="2:19" x14ac:dyDescent="0.3">
      <c r="B867" t="s">
        <v>357</v>
      </c>
      <c r="C867" s="17">
        <v>0.37214382112751099</v>
      </c>
      <c r="D867" s="17">
        <v>0.37981380933898901</v>
      </c>
      <c r="E867" s="17">
        <v>0.36445923488305898</v>
      </c>
      <c r="F867" s="17"/>
      <c r="G867" s="17">
        <v>0.40742481678011899</v>
      </c>
      <c r="H867" s="17">
        <v>0.36508732602650401</v>
      </c>
      <c r="I867" s="17">
        <v>0.37411757990305</v>
      </c>
      <c r="J867" s="17">
        <v>0.33331011557664603</v>
      </c>
      <c r="K867" s="17"/>
      <c r="L867" s="17">
        <v>0.36590584304079099</v>
      </c>
      <c r="M867" s="17">
        <v>0.363008261799803</v>
      </c>
      <c r="N867" s="17">
        <v>0.37283218716275701</v>
      </c>
      <c r="O867" s="17">
        <v>0.38751672748083799</v>
      </c>
      <c r="P867" s="17"/>
      <c r="Q867" s="17">
        <v>0.36952446743551098</v>
      </c>
      <c r="R867" s="17">
        <v>0.386735000552902</v>
      </c>
      <c r="S867" s="17">
        <v>0.42724600683480601</v>
      </c>
    </row>
    <row r="868" spans="2:19" x14ac:dyDescent="0.3">
      <c r="B868" t="s">
        <v>358</v>
      </c>
      <c r="C868" s="17">
        <v>0.221885281171084</v>
      </c>
      <c r="D868" s="17">
        <v>0.22727536013618799</v>
      </c>
      <c r="E868" s="17">
        <v>0.215464254684467</v>
      </c>
      <c r="F868" s="17"/>
      <c r="G868" s="17">
        <v>0.192810980333219</v>
      </c>
      <c r="H868" s="17">
        <v>0.22070190793910399</v>
      </c>
      <c r="I868" s="17">
        <v>0.23581085189529499</v>
      </c>
      <c r="J868" s="17">
        <v>0.24724036034997801</v>
      </c>
      <c r="K868" s="17"/>
      <c r="L868" s="17">
        <v>0.192006839271507</v>
      </c>
      <c r="M868" s="17">
        <v>0.24160442692068801</v>
      </c>
      <c r="N868" s="17">
        <v>0.21449989461344099</v>
      </c>
      <c r="O868" s="17">
        <v>0.23843711363708001</v>
      </c>
      <c r="P868" s="17"/>
      <c r="Q868" s="17">
        <v>0.21949580259054299</v>
      </c>
      <c r="R868" s="17">
        <v>0.25254111316885403</v>
      </c>
      <c r="S868" s="17">
        <v>0.167838269224661</v>
      </c>
    </row>
    <row r="869" spans="2:19" x14ac:dyDescent="0.3">
      <c r="B869" t="s">
        <v>78</v>
      </c>
      <c r="C869" s="17">
        <v>0.15587636223620599</v>
      </c>
      <c r="D869" s="17">
        <v>0.149223324616686</v>
      </c>
      <c r="E869" s="17">
        <v>0.16224310428505301</v>
      </c>
      <c r="F869" s="17"/>
      <c r="G869" s="17">
        <v>0.11757251573672201</v>
      </c>
      <c r="H869" s="17">
        <v>0.16689936967209301</v>
      </c>
      <c r="I869" s="17">
        <v>0.14659634701609101</v>
      </c>
      <c r="J869" s="17">
        <v>0.202549185511913</v>
      </c>
      <c r="K869" s="17"/>
      <c r="L869" s="17">
        <v>0.22587863989936799</v>
      </c>
      <c r="M869" s="17">
        <v>0.14585838222696401</v>
      </c>
      <c r="N869" s="17">
        <v>0.130893182606798</v>
      </c>
      <c r="O869" s="17">
        <v>0.123774245139011</v>
      </c>
      <c r="P869" s="17"/>
      <c r="Q869" s="17">
        <v>0.16002800223720101</v>
      </c>
      <c r="R869" s="17">
        <v>5.4163530775272299E-2</v>
      </c>
      <c r="S869" s="17">
        <v>0.119331350582689</v>
      </c>
    </row>
    <row r="870" spans="2:19" x14ac:dyDescent="0.3">
      <c r="C870" s="17"/>
      <c r="D870" s="17"/>
      <c r="E870" s="17"/>
      <c r="F870" s="17"/>
      <c r="G870" s="17"/>
      <c r="H870" s="17"/>
      <c r="I870" s="17"/>
      <c r="J870" s="17"/>
      <c r="K870" s="17"/>
      <c r="L870" s="17"/>
      <c r="M870" s="17"/>
      <c r="N870" s="17"/>
      <c r="O870" s="17"/>
      <c r="P870" s="17"/>
      <c r="Q870" s="17"/>
      <c r="R870" s="17"/>
      <c r="S870" s="17"/>
    </row>
    <row r="871" spans="2:19" x14ac:dyDescent="0.3">
      <c r="B871" s="6" t="s">
        <v>364</v>
      </c>
      <c r="C871" s="17"/>
      <c r="D871" s="17"/>
      <c r="E871" s="17"/>
      <c r="F871" s="17"/>
      <c r="G871" s="17"/>
      <c r="H871" s="17"/>
      <c r="I871" s="17"/>
      <c r="J871" s="17"/>
      <c r="K871" s="17"/>
      <c r="L871" s="17"/>
      <c r="M871" s="17"/>
      <c r="N871" s="17"/>
      <c r="O871" s="17"/>
      <c r="P871" s="17"/>
      <c r="Q871" s="17"/>
      <c r="R871" s="17"/>
      <c r="S871" s="17"/>
    </row>
    <row r="872" spans="2:19" x14ac:dyDescent="0.3">
      <c r="B872" s="24" t="s">
        <v>50</v>
      </c>
      <c r="C872" s="17"/>
      <c r="D872" s="17"/>
      <c r="E872" s="17"/>
      <c r="F872" s="17"/>
      <c r="G872" s="17"/>
      <c r="H872" s="17"/>
      <c r="I872" s="17"/>
      <c r="J872" s="17"/>
      <c r="K872" s="17"/>
      <c r="L872" s="17"/>
      <c r="M872" s="17"/>
      <c r="N872" s="17"/>
      <c r="O872" s="17"/>
      <c r="P872" s="17"/>
      <c r="Q872" s="17"/>
      <c r="R872" s="17"/>
      <c r="S872" s="17"/>
    </row>
    <row r="873" spans="2:19" x14ac:dyDescent="0.3">
      <c r="B873" t="s">
        <v>356</v>
      </c>
      <c r="C873" s="17">
        <v>0.28888964640861098</v>
      </c>
      <c r="D873" s="17">
        <v>0.30404791126800601</v>
      </c>
      <c r="E873" s="17">
        <v>0.27569597955569802</v>
      </c>
      <c r="F873" s="17"/>
      <c r="G873" s="17">
        <v>0.31442928924843999</v>
      </c>
      <c r="H873" s="17">
        <v>0.300180394338456</v>
      </c>
      <c r="I873" s="17">
        <v>0.27469160376122098</v>
      </c>
      <c r="J873" s="17">
        <v>0.249727495456742</v>
      </c>
      <c r="K873" s="17"/>
      <c r="L873" s="17">
        <v>0.26406399174001699</v>
      </c>
      <c r="M873" s="17">
        <v>0.29391355447747203</v>
      </c>
      <c r="N873" s="17">
        <v>0.29975038406332599</v>
      </c>
      <c r="O873" s="17">
        <v>0.296515842515084</v>
      </c>
      <c r="P873" s="17"/>
      <c r="Q873" s="17">
        <v>0.28448930585983501</v>
      </c>
      <c r="R873" s="17">
        <v>0.37261969509830301</v>
      </c>
      <c r="S873" s="17">
        <v>0.27122628948038702</v>
      </c>
    </row>
    <row r="874" spans="2:19" x14ac:dyDescent="0.3">
      <c r="B874" t="s">
        <v>357</v>
      </c>
      <c r="C874" s="17">
        <v>0.34503881615815402</v>
      </c>
      <c r="D874" s="17">
        <v>0.31247113780853802</v>
      </c>
      <c r="E874" s="17">
        <v>0.37560551800884701</v>
      </c>
      <c r="F874" s="17"/>
      <c r="G874" s="17">
        <v>0.369122026840357</v>
      </c>
      <c r="H874" s="17">
        <v>0.34572708644731898</v>
      </c>
      <c r="I874" s="17">
        <v>0.34312937004607702</v>
      </c>
      <c r="J874" s="17">
        <v>0.31916583598923498</v>
      </c>
      <c r="K874" s="17"/>
      <c r="L874" s="17">
        <v>0.33574647789222101</v>
      </c>
      <c r="M874" s="17">
        <v>0.33295595557952601</v>
      </c>
      <c r="N874" s="17">
        <v>0.34169669334048902</v>
      </c>
      <c r="O874" s="17">
        <v>0.37102012959174102</v>
      </c>
      <c r="P874" s="17"/>
      <c r="Q874" s="17">
        <v>0.34887361250441701</v>
      </c>
      <c r="R874" s="17">
        <v>0.28543000527197898</v>
      </c>
      <c r="S874" s="17">
        <v>0.42807946983109801</v>
      </c>
    </row>
    <row r="875" spans="2:19" x14ac:dyDescent="0.3">
      <c r="B875" t="s">
        <v>358</v>
      </c>
      <c r="C875" s="17">
        <v>0.18678598798339499</v>
      </c>
      <c r="D875" s="17">
        <v>0.198811872480188</v>
      </c>
      <c r="E875" s="17">
        <v>0.17326071978622601</v>
      </c>
      <c r="F875" s="17"/>
      <c r="G875" s="17">
        <v>0.16492403601038499</v>
      </c>
      <c r="H875" s="17">
        <v>0.194810793901419</v>
      </c>
      <c r="I875" s="17">
        <v>0.21470623570106701</v>
      </c>
      <c r="J875" s="17">
        <v>0.180706306470127</v>
      </c>
      <c r="K875" s="17"/>
      <c r="L875" s="17">
        <v>0.16563141445284901</v>
      </c>
      <c r="M875" s="17">
        <v>0.19730869413294</v>
      </c>
      <c r="N875" s="17">
        <v>0.18963941315626301</v>
      </c>
      <c r="O875" s="17">
        <v>0.193468409861731</v>
      </c>
      <c r="P875" s="17"/>
      <c r="Q875" s="17">
        <v>0.187421608418219</v>
      </c>
      <c r="R875" s="17">
        <v>0.23472229553465601</v>
      </c>
      <c r="S875" s="17">
        <v>0.14247550506939299</v>
      </c>
    </row>
    <row r="876" spans="2:19" x14ac:dyDescent="0.3">
      <c r="B876" t="s">
        <v>78</v>
      </c>
      <c r="C876" s="17">
        <v>0.17928554944984099</v>
      </c>
      <c r="D876" s="17">
        <v>0.18466907844326799</v>
      </c>
      <c r="E876" s="17">
        <v>0.17543778264922999</v>
      </c>
      <c r="F876" s="17"/>
      <c r="G876" s="17">
        <v>0.15152464790081799</v>
      </c>
      <c r="H876" s="17">
        <v>0.15928172531280599</v>
      </c>
      <c r="I876" s="17">
        <v>0.16747279049163599</v>
      </c>
      <c r="J876" s="17">
        <v>0.25040036208389499</v>
      </c>
      <c r="K876" s="17"/>
      <c r="L876" s="17">
        <v>0.23455811591491199</v>
      </c>
      <c r="M876" s="17">
        <v>0.17582179581006199</v>
      </c>
      <c r="N876" s="17">
        <v>0.168913509439922</v>
      </c>
      <c r="O876" s="17">
        <v>0.138995618031445</v>
      </c>
      <c r="P876" s="17"/>
      <c r="Q876" s="17">
        <v>0.17921547321752901</v>
      </c>
      <c r="R876" s="17">
        <v>0.107228004095061</v>
      </c>
      <c r="S876" s="17">
        <v>0.158218735619122</v>
      </c>
    </row>
    <row r="877" spans="2:19" x14ac:dyDescent="0.3">
      <c r="C877" s="17"/>
      <c r="D877" s="17"/>
      <c r="E877" s="17"/>
      <c r="F877" s="17"/>
      <c r="G877" s="17"/>
      <c r="H877" s="17"/>
      <c r="I877" s="17"/>
      <c r="J877" s="17"/>
      <c r="K877" s="17"/>
      <c r="L877" s="17"/>
      <c r="M877" s="17"/>
      <c r="N877" s="17"/>
      <c r="O877" s="17"/>
      <c r="P877" s="17"/>
      <c r="Q877" s="17"/>
      <c r="R877" s="17"/>
      <c r="S877" s="17"/>
    </row>
    <row r="878" spans="2:19" x14ac:dyDescent="0.3">
      <c r="B878" s="6" t="s">
        <v>365</v>
      </c>
      <c r="C878" s="17"/>
      <c r="D878" s="17"/>
      <c r="E878" s="17"/>
      <c r="F878" s="17"/>
      <c r="G878" s="17"/>
      <c r="H878" s="17"/>
      <c r="I878" s="17"/>
      <c r="J878" s="17"/>
      <c r="K878" s="17"/>
      <c r="L878" s="17"/>
      <c r="M878" s="17"/>
      <c r="N878" s="17"/>
      <c r="O878" s="17"/>
      <c r="P878" s="17"/>
      <c r="Q878" s="17"/>
      <c r="R878" s="17"/>
      <c r="S878" s="17"/>
    </row>
    <row r="879" spans="2:19" x14ac:dyDescent="0.3">
      <c r="B879" s="24" t="s">
        <v>50</v>
      </c>
      <c r="C879" s="17"/>
      <c r="D879" s="17"/>
      <c r="E879" s="17"/>
      <c r="F879" s="17"/>
      <c r="G879" s="17"/>
      <c r="H879" s="17"/>
      <c r="I879" s="17"/>
      <c r="J879" s="17"/>
      <c r="K879" s="17"/>
      <c r="L879" s="17"/>
      <c r="M879" s="17"/>
      <c r="N879" s="17"/>
      <c r="O879" s="17"/>
      <c r="P879" s="17"/>
      <c r="Q879" s="17"/>
      <c r="R879" s="17"/>
      <c r="S879" s="17"/>
    </row>
    <row r="880" spans="2:19" x14ac:dyDescent="0.3">
      <c r="B880" t="s">
        <v>356</v>
      </c>
      <c r="C880" s="17">
        <v>0.36971340494501598</v>
      </c>
      <c r="D880" s="17">
        <v>0.35612743457702001</v>
      </c>
      <c r="E880" s="17">
        <v>0.382810314585875</v>
      </c>
      <c r="F880" s="17"/>
      <c r="G880" s="17">
        <v>0.37950595900483203</v>
      </c>
      <c r="H880" s="17">
        <v>0.36513705591965701</v>
      </c>
      <c r="I880" s="17">
        <v>0.35757050674131502</v>
      </c>
      <c r="J880" s="17">
        <v>0.37282202650711699</v>
      </c>
      <c r="K880" s="17"/>
      <c r="L880" s="17">
        <v>0.35332094480341097</v>
      </c>
      <c r="M880" s="17">
        <v>0.37561959829501801</v>
      </c>
      <c r="N880" s="17">
        <v>0.38488254000036398</v>
      </c>
      <c r="O880" s="17">
        <v>0.363284731288185</v>
      </c>
      <c r="P880" s="17"/>
      <c r="Q880" s="17">
        <v>0.370514261211498</v>
      </c>
      <c r="R880" s="17">
        <v>0.447967308660079</v>
      </c>
      <c r="S880" s="17">
        <v>0.36983901021109</v>
      </c>
    </row>
    <row r="881" spans="2:19" x14ac:dyDescent="0.3">
      <c r="B881" t="s">
        <v>357</v>
      </c>
      <c r="C881" s="17">
        <v>0.32938027641076101</v>
      </c>
      <c r="D881" s="17">
        <v>0.326684734117627</v>
      </c>
      <c r="E881" s="17">
        <v>0.33061530256148702</v>
      </c>
      <c r="F881" s="17"/>
      <c r="G881" s="17">
        <v>0.35497114709147998</v>
      </c>
      <c r="H881" s="17">
        <v>0.32829939805765102</v>
      </c>
      <c r="I881" s="17">
        <v>0.32291402463299601</v>
      </c>
      <c r="J881" s="17">
        <v>0.30175663256997698</v>
      </c>
      <c r="K881" s="17"/>
      <c r="L881" s="17">
        <v>0.29555961051743601</v>
      </c>
      <c r="M881" s="17">
        <v>0.36064102480154703</v>
      </c>
      <c r="N881" s="17">
        <v>0.32563885664347603</v>
      </c>
      <c r="O881" s="17">
        <v>0.33344376315413898</v>
      </c>
      <c r="P881" s="17"/>
      <c r="Q881" s="17">
        <v>0.33193274768970099</v>
      </c>
      <c r="R881" s="17">
        <v>0.32694119689012302</v>
      </c>
      <c r="S881" s="17">
        <v>0.31528198464662999</v>
      </c>
    </row>
    <row r="882" spans="2:19" x14ac:dyDescent="0.3">
      <c r="B882" t="s">
        <v>358</v>
      </c>
      <c r="C882" s="17">
        <v>0.15277525592497801</v>
      </c>
      <c r="D882" s="17">
        <v>0.167763872339977</v>
      </c>
      <c r="E882" s="17">
        <v>0.13846981494595201</v>
      </c>
      <c r="F882" s="17"/>
      <c r="G882" s="17">
        <v>0.15199220883786899</v>
      </c>
      <c r="H882" s="17">
        <v>0.14957729499234601</v>
      </c>
      <c r="I882" s="17">
        <v>0.164105371525433</v>
      </c>
      <c r="J882" s="17">
        <v>0.14808399435069</v>
      </c>
      <c r="K882" s="17"/>
      <c r="L882" s="17">
        <v>0.13411972748577999</v>
      </c>
      <c r="M882" s="17">
        <v>0.147920077200347</v>
      </c>
      <c r="N882" s="17">
        <v>0.158203078965301</v>
      </c>
      <c r="O882" s="17">
        <v>0.170801811215925</v>
      </c>
      <c r="P882" s="17"/>
      <c r="Q882" s="17">
        <v>0.14840879111215599</v>
      </c>
      <c r="R882" s="17">
        <v>0.154501876995189</v>
      </c>
      <c r="S882" s="17">
        <v>0.18812010438383001</v>
      </c>
    </row>
    <row r="883" spans="2:19" x14ac:dyDescent="0.3">
      <c r="B883" t="s">
        <v>78</v>
      </c>
      <c r="C883" s="17">
        <v>0.148131062719246</v>
      </c>
      <c r="D883" s="17">
        <v>0.149423958965376</v>
      </c>
      <c r="E883" s="17">
        <v>0.148104567906686</v>
      </c>
      <c r="F883" s="17"/>
      <c r="G883" s="17">
        <v>0.11353068506581999</v>
      </c>
      <c r="H883" s="17">
        <v>0.156986251030346</v>
      </c>
      <c r="I883" s="17">
        <v>0.15541009710025599</v>
      </c>
      <c r="J883" s="17">
        <v>0.177337346572216</v>
      </c>
      <c r="K883" s="17"/>
      <c r="L883" s="17">
        <v>0.21699971719337299</v>
      </c>
      <c r="M883" s="17">
        <v>0.11581929970308801</v>
      </c>
      <c r="N883" s="17">
        <v>0.13127552439085799</v>
      </c>
      <c r="O883" s="17">
        <v>0.13246969434174999</v>
      </c>
      <c r="P883" s="17"/>
      <c r="Q883" s="17">
        <v>0.14914419998664399</v>
      </c>
      <c r="R883" s="17">
        <v>7.0589617454608206E-2</v>
      </c>
      <c r="S883" s="17">
        <v>0.12675890075845</v>
      </c>
    </row>
    <row r="884" spans="2:19" x14ac:dyDescent="0.3">
      <c r="C884" s="17"/>
      <c r="D884" s="17"/>
      <c r="E884" s="17"/>
      <c r="F884" s="17"/>
      <c r="G884" s="17"/>
      <c r="H884" s="17"/>
      <c r="I884" s="17"/>
      <c r="J884" s="17"/>
      <c r="K884" s="17"/>
      <c r="L884" s="17"/>
      <c r="M884" s="17"/>
      <c r="N884" s="17"/>
      <c r="O884" s="17"/>
      <c r="P884" s="17"/>
      <c r="Q884" s="17"/>
      <c r="R884" s="17"/>
      <c r="S884" s="17"/>
    </row>
    <row r="885" spans="2:19" x14ac:dyDescent="0.3">
      <c r="B885" s="6" t="s">
        <v>366</v>
      </c>
      <c r="C885" s="17"/>
      <c r="D885" s="17"/>
      <c r="E885" s="17"/>
      <c r="F885" s="17"/>
      <c r="G885" s="17"/>
      <c r="H885" s="17"/>
      <c r="I885" s="17"/>
      <c r="J885" s="17"/>
      <c r="K885" s="17"/>
      <c r="L885" s="17"/>
      <c r="M885" s="17"/>
      <c r="N885" s="17"/>
      <c r="O885" s="17"/>
      <c r="P885" s="17"/>
      <c r="Q885" s="17"/>
      <c r="R885" s="17"/>
      <c r="S885" s="17"/>
    </row>
    <row r="886" spans="2:19" x14ac:dyDescent="0.3">
      <c r="B886" s="24" t="s">
        <v>50</v>
      </c>
      <c r="C886" s="17"/>
      <c r="D886" s="17"/>
      <c r="E886" s="17"/>
      <c r="F886" s="17"/>
      <c r="G886" s="17"/>
      <c r="H886" s="17"/>
      <c r="I886" s="17"/>
      <c r="J886" s="17"/>
      <c r="K886" s="17"/>
      <c r="L886" s="17"/>
      <c r="M886" s="17"/>
      <c r="N886" s="17"/>
      <c r="O886" s="17"/>
      <c r="P886" s="17"/>
      <c r="Q886" s="17"/>
      <c r="R886" s="17"/>
      <c r="S886" s="17"/>
    </row>
    <row r="887" spans="2:19" x14ac:dyDescent="0.3">
      <c r="B887" t="s">
        <v>356</v>
      </c>
      <c r="C887" s="17">
        <v>0.42202702041449702</v>
      </c>
      <c r="D887" s="17">
        <v>0.42227064447974699</v>
      </c>
      <c r="E887" s="17">
        <v>0.41940798254241901</v>
      </c>
      <c r="F887" s="17"/>
      <c r="G887" s="17">
        <v>0.482622305704142</v>
      </c>
      <c r="H887" s="17">
        <v>0.41392719270691603</v>
      </c>
      <c r="I887" s="17">
        <v>0.403588761784969</v>
      </c>
      <c r="J887" s="17">
        <v>0.369546803053036</v>
      </c>
      <c r="K887" s="17"/>
      <c r="L887" s="17">
        <v>0.33589853303696099</v>
      </c>
      <c r="M887" s="17">
        <v>0.45257764439576997</v>
      </c>
      <c r="N887" s="17">
        <v>0.44227059880958303</v>
      </c>
      <c r="O887" s="17">
        <v>0.45318262299066098</v>
      </c>
      <c r="P887" s="17"/>
      <c r="Q887" s="17">
        <v>0.42019157720888001</v>
      </c>
      <c r="R887" s="17">
        <v>0.48151208008645502</v>
      </c>
      <c r="S887" s="17">
        <v>0.43611107853278003</v>
      </c>
    </row>
    <row r="888" spans="2:19" x14ac:dyDescent="0.3">
      <c r="B888" t="s">
        <v>357</v>
      </c>
      <c r="C888" s="17">
        <v>0.30979775912180901</v>
      </c>
      <c r="D888" s="17">
        <v>0.29345834436623702</v>
      </c>
      <c r="E888" s="17">
        <v>0.32620904528084399</v>
      </c>
      <c r="F888" s="17"/>
      <c r="G888" s="17">
        <v>0.30245729475192101</v>
      </c>
      <c r="H888" s="17">
        <v>0.31260648210500103</v>
      </c>
      <c r="I888" s="17">
        <v>0.31494363582759799</v>
      </c>
      <c r="J888" s="17">
        <v>0.311467802794203</v>
      </c>
      <c r="K888" s="17"/>
      <c r="L888" s="17">
        <v>0.30514138039508498</v>
      </c>
      <c r="M888" s="17">
        <v>0.30219367697652699</v>
      </c>
      <c r="N888" s="17">
        <v>0.28742748257038703</v>
      </c>
      <c r="O888" s="17">
        <v>0.34691287735480802</v>
      </c>
      <c r="P888" s="17"/>
      <c r="Q888" s="17">
        <v>0.30804760667254399</v>
      </c>
      <c r="R888" s="17">
        <v>0.29742792913388899</v>
      </c>
      <c r="S888" s="17">
        <v>0.33837958226390602</v>
      </c>
    </row>
    <row r="889" spans="2:19" x14ac:dyDescent="0.3">
      <c r="B889" t="s">
        <v>358</v>
      </c>
      <c r="C889" s="17">
        <v>0.12074288135821599</v>
      </c>
      <c r="D889" s="17">
        <v>0.13375447229452</v>
      </c>
      <c r="E889" s="17">
        <v>0.10877298582893</v>
      </c>
      <c r="F889" s="17"/>
      <c r="G889" s="17">
        <v>9.8199136072453105E-2</v>
      </c>
      <c r="H889" s="17">
        <v>0.121965570430333</v>
      </c>
      <c r="I889" s="17">
        <v>0.15546115924564699</v>
      </c>
      <c r="J889" s="17">
        <v>0.11765529356401901</v>
      </c>
      <c r="K889" s="17"/>
      <c r="L889" s="17">
        <v>0.13659319940799</v>
      </c>
      <c r="M889" s="17">
        <v>0.113221325307978</v>
      </c>
      <c r="N889" s="17">
        <v>0.13872546181040199</v>
      </c>
      <c r="O889" s="17">
        <v>9.3546450780709903E-2</v>
      </c>
      <c r="P889" s="17"/>
      <c r="Q889" s="17">
        <v>0.12657414854796101</v>
      </c>
      <c r="R889" s="17">
        <v>0.11265578952081</v>
      </c>
      <c r="S889" s="17">
        <v>9.1811954876795998E-2</v>
      </c>
    </row>
    <row r="890" spans="2:19" x14ac:dyDescent="0.3">
      <c r="B890" t="s">
        <v>78</v>
      </c>
      <c r="C890" s="17">
        <v>0.14743233910547901</v>
      </c>
      <c r="D890" s="17">
        <v>0.15051653885949601</v>
      </c>
      <c r="E890" s="17">
        <v>0.145609986347807</v>
      </c>
      <c r="F890" s="17"/>
      <c r="G890" s="17">
        <v>0.116721263471483</v>
      </c>
      <c r="H890" s="17">
        <v>0.15150075475774999</v>
      </c>
      <c r="I890" s="17">
        <v>0.126006443141786</v>
      </c>
      <c r="J890" s="17">
        <v>0.20133010058874301</v>
      </c>
      <c r="K890" s="17"/>
      <c r="L890" s="17">
        <v>0.222366887159963</v>
      </c>
      <c r="M890" s="17">
        <v>0.13200735331972499</v>
      </c>
      <c r="N890" s="17">
        <v>0.13157645680962801</v>
      </c>
      <c r="O890" s="17">
        <v>0.106358048873821</v>
      </c>
      <c r="P890" s="17"/>
      <c r="Q890" s="17">
        <v>0.14518666757061499</v>
      </c>
      <c r="R890" s="17">
        <v>0.10840420125884601</v>
      </c>
      <c r="S890" s="17">
        <v>0.13369738432651801</v>
      </c>
    </row>
    <row r="891" spans="2:19" x14ac:dyDescent="0.3">
      <c r="C891" s="17"/>
      <c r="D891" s="17"/>
      <c r="E891" s="17"/>
      <c r="F891" s="17"/>
      <c r="G891" s="17"/>
      <c r="H891" s="17"/>
      <c r="I891" s="17"/>
      <c r="J891" s="17"/>
      <c r="K891" s="17"/>
      <c r="L891" s="17"/>
      <c r="M891" s="17"/>
      <c r="N891" s="17"/>
      <c r="O891" s="17"/>
      <c r="P891" s="17"/>
      <c r="Q891" s="17"/>
      <c r="R891" s="17"/>
      <c r="S891" s="17"/>
    </row>
    <row r="892" spans="2:19" x14ac:dyDescent="0.3">
      <c r="B892" s="6" t="s">
        <v>371</v>
      </c>
      <c r="C892" s="17"/>
      <c r="D892" s="17"/>
      <c r="E892" s="17"/>
      <c r="F892" s="17"/>
      <c r="G892" s="17"/>
      <c r="H892" s="17"/>
      <c r="I892" s="17"/>
      <c r="J892" s="17"/>
      <c r="K892" s="17"/>
      <c r="L892" s="17"/>
      <c r="M892" s="17"/>
      <c r="N892" s="17"/>
      <c r="O892" s="17"/>
      <c r="P892" s="17"/>
      <c r="Q892" s="17"/>
      <c r="R892" s="17"/>
      <c r="S892" s="17"/>
    </row>
    <row r="893" spans="2:19" x14ac:dyDescent="0.3">
      <c r="B893" s="24" t="s">
        <v>50</v>
      </c>
      <c r="C893" s="17"/>
      <c r="D893" s="17"/>
      <c r="E893" s="17"/>
      <c r="F893" s="17"/>
      <c r="G893" s="17"/>
      <c r="H893" s="17"/>
      <c r="I893" s="17"/>
      <c r="J893" s="17"/>
      <c r="K893" s="17"/>
      <c r="L893" s="17"/>
      <c r="M893" s="17"/>
      <c r="N893" s="17"/>
      <c r="O893" s="17"/>
      <c r="P893" s="17"/>
      <c r="Q893" s="17"/>
      <c r="R893" s="17"/>
      <c r="S893" s="17"/>
    </row>
    <row r="894" spans="2:19" x14ac:dyDescent="0.3">
      <c r="B894" t="s">
        <v>367</v>
      </c>
      <c r="C894" s="17">
        <v>0.41652509086938</v>
      </c>
      <c r="D894" s="17">
        <v>0.39992053244554798</v>
      </c>
      <c r="E894" s="17">
        <v>0.43039734571272498</v>
      </c>
      <c r="F894" s="17"/>
      <c r="G894" s="17">
        <v>0.41609833293446402</v>
      </c>
      <c r="H894" s="17">
        <v>0.43141188244877798</v>
      </c>
      <c r="I894" s="17">
        <v>0.403652103793674</v>
      </c>
      <c r="J894" s="17">
        <v>0.41579749214567102</v>
      </c>
      <c r="K894" s="17"/>
      <c r="L894" s="17">
        <v>0.334002856525356</v>
      </c>
      <c r="M894" s="17">
        <v>0.401422246698657</v>
      </c>
      <c r="N894" s="17">
        <v>0.42945849391492902</v>
      </c>
      <c r="O894" s="17">
        <v>0.50137077500650695</v>
      </c>
      <c r="P894" s="17"/>
      <c r="Q894" s="17">
        <v>0.406441010855707</v>
      </c>
      <c r="R894" s="17">
        <v>0.44773194394461602</v>
      </c>
      <c r="S894" s="17">
        <v>0.44355350288012102</v>
      </c>
    </row>
    <row r="895" spans="2:19" x14ac:dyDescent="0.3">
      <c r="B895" t="s">
        <v>368</v>
      </c>
      <c r="C895" s="17">
        <v>0.27174260198359201</v>
      </c>
      <c r="D895" s="17">
        <v>0.28179836864277502</v>
      </c>
      <c r="E895" s="17">
        <v>0.262604926707873</v>
      </c>
      <c r="F895" s="17"/>
      <c r="G895" s="17">
        <v>0.28948048590666903</v>
      </c>
      <c r="H895" s="17">
        <v>0.27139608524040598</v>
      </c>
      <c r="I895" s="17">
        <v>0.28851040170065401</v>
      </c>
      <c r="J895" s="17">
        <v>0.23508479851630501</v>
      </c>
      <c r="K895" s="17"/>
      <c r="L895" s="17">
        <v>0.28192889234181501</v>
      </c>
      <c r="M895" s="17">
        <v>0.27592101358175197</v>
      </c>
      <c r="N895" s="17">
        <v>0.29281437158330997</v>
      </c>
      <c r="O895" s="17">
        <v>0.23420935719220501</v>
      </c>
      <c r="P895" s="17"/>
      <c r="Q895" s="17">
        <v>0.278883647109612</v>
      </c>
      <c r="R895" s="17">
        <v>0.27402342320988998</v>
      </c>
      <c r="S895" s="17">
        <v>0.264274199654775</v>
      </c>
    </row>
    <row r="896" spans="2:19" x14ac:dyDescent="0.3">
      <c r="B896" t="s">
        <v>369</v>
      </c>
      <c r="C896" s="17">
        <v>0.23860583648202799</v>
      </c>
      <c r="D896" s="17">
        <v>0.24258921521058799</v>
      </c>
      <c r="E896" s="17">
        <v>0.23666384646051</v>
      </c>
      <c r="F896" s="17"/>
      <c r="G896" s="17">
        <v>0.25123976948746102</v>
      </c>
      <c r="H896" s="17">
        <v>0.24142841794530601</v>
      </c>
      <c r="I896" s="17">
        <v>0.237323616275609</v>
      </c>
      <c r="J896" s="17">
        <v>0.21538018389227101</v>
      </c>
      <c r="K896" s="17"/>
      <c r="L896" s="17">
        <v>0.26562772742690499</v>
      </c>
      <c r="M896" s="17">
        <v>0.25840348314458</v>
      </c>
      <c r="N896" s="17">
        <v>0.21914274833333899</v>
      </c>
      <c r="O896" s="17">
        <v>0.21125660935752799</v>
      </c>
      <c r="P896" s="17"/>
      <c r="Q896" s="17">
        <v>0.23714881823535799</v>
      </c>
      <c r="R896" s="17">
        <v>0.24604789450688699</v>
      </c>
      <c r="S896" s="17">
        <v>0.265067181738744</v>
      </c>
    </row>
    <row r="897" spans="2:19" x14ac:dyDescent="0.3">
      <c r="B897" t="s">
        <v>78</v>
      </c>
      <c r="C897" s="17">
        <v>7.3126470664999901E-2</v>
      </c>
      <c r="D897" s="17">
        <v>7.5691883701088897E-2</v>
      </c>
      <c r="E897" s="17">
        <v>7.0333881118892397E-2</v>
      </c>
      <c r="F897" s="17"/>
      <c r="G897" s="17">
        <v>4.3181411671405899E-2</v>
      </c>
      <c r="H897" s="17">
        <v>5.5763614365509799E-2</v>
      </c>
      <c r="I897" s="17">
        <v>7.0513878230062901E-2</v>
      </c>
      <c r="J897" s="17">
        <v>0.13373752544575301</v>
      </c>
      <c r="K897" s="17"/>
      <c r="L897" s="17">
        <v>0.11844052370592401</v>
      </c>
      <c r="M897" s="17">
        <v>6.4253256575011006E-2</v>
      </c>
      <c r="N897" s="17">
        <v>5.8584386168422702E-2</v>
      </c>
      <c r="O897" s="17">
        <v>5.3163258443759402E-2</v>
      </c>
      <c r="P897" s="17"/>
      <c r="Q897" s="17">
        <v>7.7526523799322705E-2</v>
      </c>
      <c r="R897" s="17">
        <v>3.2196738338606798E-2</v>
      </c>
      <c r="S897" s="17">
        <v>2.7105115726359302E-2</v>
      </c>
    </row>
    <row r="898" spans="2:19" x14ac:dyDescent="0.3">
      <c r="C898" s="17"/>
      <c r="D898" s="17"/>
      <c r="E898" s="17"/>
      <c r="F898" s="17"/>
      <c r="G898" s="17"/>
      <c r="H898" s="17"/>
      <c r="I898" s="17"/>
      <c r="J898" s="17"/>
      <c r="K898" s="17"/>
      <c r="L898" s="17"/>
      <c r="M898" s="17"/>
      <c r="N898" s="17"/>
      <c r="O898" s="17"/>
      <c r="P898" s="17"/>
      <c r="Q898" s="17"/>
      <c r="R898" s="17"/>
      <c r="S898" s="17"/>
    </row>
    <row r="899" spans="2:19" x14ac:dyDescent="0.3">
      <c r="B899" s="6" t="s">
        <v>372</v>
      </c>
      <c r="C899" s="17"/>
      <c r="D899" s="17"/>
      <c r="E899" s="17"/>
      <c r="F899" s="17"/>
      <c r="G899" s="17"/>
      <c r="H899" s="17"/>
      <c r="I899" s="17"/>
      <c r="J899" s="17"/>
      <c r="K899" s="17"/>
      <c r="L899" s="17"/>
      <c r="M899" s="17"/>
      <c r="N899" s="17"/>
      <c r="O899" s="17"/>
      <c r="P899" s="17"/>
      <c r="Q899" s="17"/>
      <c r="R899" s="17"/>
      <c r="S899" s="17"/>
    </row>
    <row r="900" spans="2:19" x14ac:dyDescent="0.3">
      <c r="B900" s="24" t="s">
        <v>50</v>
      </c>
      <c r="C900" s="17"/>
      <c r="D900" s="17"/>
      <c r="E900" s="17"/>
      <c r="F900" s="17"/>
      <c r="G900" s="17"/>
      <c r="H900" s="17"/>
      <c r="I900" s="17"/>
      <c r="J900" s="17"/>
      <c r="K900" s="17"/>
      <c r="L900" s="17"/>
      <c r="M900" s="17"/>
      <c r="N900" s="17"/>
      <c r="O900" s="17"/>
      <c r="P900" s="17"/>
      <c r="Q900" s="17"/>
      <c r="R900" s="17"/>
      <c r="S900" s="17"/>
    </row>
    <row r="901" spans="2:19" x14ac:dyDescent="0.3">
      <c r="B901" t="s">
        <v>367</v>
      </c>
      <c r="C901" s="17">
        <v>0.328283909731513</v>
      </c>
      <c r="D901" s="17">
        <v>0.35128600652957898</v>
      </c>
      <c r="E901" s="17">
        <v>0.30537599637040602</v>
      </c>
      <c r="F901" s="17"/>
      <c r="G901" s="17">
        <v>0.29036617759386302</v>
      </c>
      <c r="H901" s="17">
        <v>0.32600075395780598</v>
      </c>
      <c r="I901" s="17">
        <v>0.34282347854591899</v>
      </c>
      <c r="J901" s="17">
        <v>0.36751982714924503</v>
      </c>
      <c r="K901" s="17"/>
      <c r="L901" s="17">
        <v>0.29297239235877498</v>
      </c>
      <c r="M901" s="17">
        <v>0.35976461790415898</v>
      </c>
      <c r="N901" s="17">
        <v>0.348888987916461</v>
      </c>
      <c r="O901" s="17">
        <v>0.30722497540865201</v>
      </c>
      <c r="P901" s="17"/>
      <c r="Q901" s="17">
        <v>0.33303053186626602</v>
      </c>
      <c r="R901" s="17">
        <v>0.36790015045629998</v>
      </c>
      <c r="S901" s="17">
        <v>0.263668126473318</v>
      </c>
    </row>
    <row r="902" spans="2:19" x14ac:dyDescent="0.3">
      <c r="B902" t="s">
        <v>368</v>
      </c>
      <c r="C902" s="17">
        <v>0.29982710106740701</v>
      </c>
      <c r="D902" s="17">
        <v>0.28870456229674102</v>
      </c>
      <c r="E902" s="17">
        <v>0.31066750323738401</v>
      </c>
      <c r="F902" s="17"/>
      <c r="G902" s="17">
        <v>0.307889163949087</v>
      </c>
      <c r="H902" s="17">
        <v>0.29985724278709203</v>
      </c>
      <c r="I902" s="17">
        <v>0.29778317064042797</v>
      </c>
      <c r="J902" s="17">
        <v>0.289234646521012</v>
      </c>
      <c r="K902" s="17"/>
      <c r="L902" s="17">
        <v>0.29035659440595202</v>
      </c>
      <c r="M902" s="17">
        <v>0.28189096430740901</v>
      </c>
      <c r="N902" s="17">
        <v>0.31727771609668498</v>
      </c>
      <c r="O902" s="17">
        <v>0.30979178794288398</v>
      </c>
      <c r="P902" s="17"/>
      <c r="Q902" s="17">
        <v>0.29702483909007898</v>
      </c>
      <c r="R902" s="17">
        <v>0.30264257511579801</v>
      </c>
      <c r="S902" s="17">
        <v>0.33899656827409202</v>
      </c>
    </row>
    <row r="903" spans="2:19" x14ac:dyDescent="0.3">
      <c r="B903" t="s">
        <v>369</v>
      </c>
      <c r="C903" s="17">
        <v>0.301332330766028</v>
      </c>
      <c r="D903" s="17">
        <v>0.28550304744792998</v>
      </c>
      <c r="E903" s="17">
        <v>0.317597602932433</v>
      </c>
      <c r="F903" s="17"/>
      <c r="G903" s="17">
        <v>0.358355430877284</v>
      </c>
      <c r="H903" s="17">
        <v>0.31485904615611299</v>
      </c>
      <c r="I903" s="17">
        <v>0.28943777240042601</v>
      </c>
      <c r="J903" s="17">
        <v>0.22264035661847201</v>
      </c>
      <c r="K903" s="17"/>
      <c r="L903" s="17">
        <v>0.29700576261863998</v>
      </c>
      <c r="M903" s="17">
        <v>0.30755114057135802</v>
      </c>
      <c r="N903" s="17">
        <v>0.26939353617918799</v>
      </c>
      <c r="O903" s="17">
        <v>0.33353324201857398</v>
      </c>
      <c r="P903" s="17"/>
      <c r="Q903" s="17">
        <v>0.29720909104291299</v>
      </c>
      <c r="R903" s="17">
        <v>0.28673872001830197</v>
      </c>
      <c r="S903" s="17">
        <v>0.36770288804115597</v>
      </c>
    </row>
    <row r="904" spans="2:19" x14ac:dyDescent="0.3">
      <c r="B904" t="s">
        <v>78</v>
      </c>
      <c r="C904" s="17">
        <v>7.0556658435052294E-2</v>
      </c>
      <c r="D904" s="17">
        <v>7.4506383725750094E-2</v>
      </c>
      <c r="E904" s="17">
        <v>6.6358897459776398E-2</v>
      </c>
      <c r="F904" s="17"/>
      <c r="G904" s="17">
        <v>4.3389227579766002E-2</v>
      </c>
      <c r="H904" s="17">
        <v>5.9282957098989203E-2</v>
      </c>
      <c r="I904" s="17">
        <v>6.9955578413226999E-2</v>
      </c>
      <c r="J904" s="17">
        <v>0.12060516971127</v>
      </c>
      <c r="K904" s="17"/>
      <c r="L904" s="17">
        <v>0.119665250616633</v>
      </c>
      <c r="M904" s="17">
        <v>5.0793277217073898E-2</v>
      </c>
      <c r="N904" s="17">
        <v>6.4439759807665697E-2</v>
      </c>
      <c r="O904" s="17">
        <v>4.9449994629889901E-2</v>
      </c>
      <c r="P904" s="17"/>
      <c r="Q904" s="17">
        <v>7.2735538000741701E-2</v>
      </c>
      <c r="R904" s="17">
        <v>4.2718554409599499E-2</v>
      </c>
      <c r="S904" s="17">
        <v>2.9632417211433799E-2</v>
      </c>
    </row>
    <row r="905" spans="2:19" x14ac:dyDescent="0.3">
      <c r="C905" s="17"/>
      <c r="D905" s="17"/>
      <c r="E905" s="17"/>
      <c r="F905" s="17"/>
      <c r="G905" s="17"/>
      <c r="H905" s="17"/>
      <c r="I905" s="17"/>
      <c r="J905" s="17"/>
      <c r="K905" s="17"/>
      <c r="L905" s="17"/>
      <c r="M905" s="17"/>
      <c r="N905" s="17"/>
      <c r="O905" s="17"/>
      <c r="P905" s="17"/>
      <c r="Q905" s="17"/>
      <c r="R905" s="17"/>
      <c r="S905" s="17"/>
    </row>
    <row r="906" spans="2:19" x14ac:dyDescent="0.3">
      <c r="B906" s="6" t="s">
        <v>373</v>
      </c>
      <c r="C906" s="17"/>
      <c r="D906" s="17"/>
      <c r="E906" s="17"/>
      <c r="F906" s="17"/>
      <c r="G906" s="17"/>
      <c r="H906" s="17"/>
      <c r="I906" s="17"/>
      <c r="J906" s="17"/>
      <c r="K906" s="17"/>
      <c r="L906" s="17"/>
      <c r="M906" s="17"/>
      <c r="N906" s="17"/>
      <c r="O906" s="17"/>
      <c r="P906" s="17"/>
      <c r="Q906" s="17"/>
      <c r="R906" s="17"/>
      <c r="S906" s="17"/>
    </row>
    <row r="907" spans="2:19" x14ac:dyDescent="0.3">
      <c r="B907" s="24" t="s">
        <v>50</v>
      </c>
      <c r="C907" s="17"/>
      <c r="D907" s="17"/>
      <c r="E907" s="17"/>
      <c r="F907" s="17"/>
      <c r="G907" s="17"/>
      <c r="H907" s="17"/>
      <c r="I907" s="17"/>
      <c r="J907" s="17"/>
      <c r="K907" s="17"/>
      <c r="L907" s="17"/>
      <c r="M907" s="17"/>
      <c r="N907" s="17"/>
      <c r="O907" s="17"/>
      <c r="P907" s="17"/>
      <c r="Q907" s="17"/>
      <c r="R907" s="17"/>
      <c r="S907" s="17"/>
    </row>
    <row r="908" spans="2:19" x14ac:dyDescent="0.3">
      <c r="B908" t="s">
        <v>367</v>
      </c>
      <c r="C908" s="17">
        <v>0.50343904699053199</v>
      </c>
      <c r="D908" s="17">
        <v>0.50706895646040495</v>
      </c>
      <c r="E908" s="17">
        <v>0.49722358312604598</v>
      </c>
      <c r="F908" s="17"/>
      <c r="G908" s="17">
        <v>0.52168653963572298</v>
      </c>
      <c r="H908" s="17">
        <v>0.492223104253663</v>
      </c>
      <c r="I908" s="17">
        <v>0.51849175703355899</v>
      </c>
      <c r="J908" s="17">
        <v>0.481739121935782</v>
      </c>
      <c r="K908" s="17"/>
      <c r="L908" s="17">
        <v>0.44854121477390402</v>
      </c>
      <c r="M908" s="17">
        <v>0.492730862762841</v>
      </c>
      <c r="N908" s="17">
        <v>0.50620775907756199</v>
      </c>
      <c r="O908" s="17">
        <v>0.566918987883961</v>
      </c>
      <c r="P908" s="17"/>
      <c r="Q908" s="17">
        <v>0.49663750421438702</v>
      </c>
      <c r="R908" s="17">
        <v>0.49589141545147603</v>
      </c>
      <c r="S908" s="17">
        <v>0.50868988230346102</v>
      </c>
    </row>
    <row r="909" spans="2:19" x14ac:dyDescent="0.3">
      <c r="B909" t="s">
        <v>368</v>
      </c>
      <c r="C909" s="17">
        <v>0.21712943107937999</v>
      </c>
      <c r="D909" s="17">
        <v>0.221905697071071</v>
      </c>
      <c r="E909" s="17">
        <v>0.213412237701709</v>
      </c>
      <c r="F909" s="17"/>
      <c r="G909" s="17">
        <v>0.21758026520995</v>
      </c>
      <c r="H909" s="17">
        <v>0.25126386511002902</v>
      </c>
      <c r="I909" s="17">
        <v>0.20187412231667501</v>
      </c>
      <c r="J909" s="17">
        <v>0.194097747129509</v>
      </c>
      <c r="K909" s="17"/>
      <c r="L909" s="17">
        <v>0.25105523522797002</v>
      </c>
      <c r="M909" s="17">
        <v>0.208358439477971</v>
      </c>
      <c r="N909" s="17">
        <v>0.22892510227354901</v>
      </c>
      <c r="O909" s="17">
        <v>0.17991133930174899</v>
      </c>
      <c r="P909" s="17"/>
      <c r="Q909" s="17">
        <v>0.22430391544761699</v>
      </c>
      <c r="R909" s="17">
        <v>0.18695975704937701</v>
      </c>
      <c r="S909" s="17">
        <v>0.21481691508207401</v>
      </c>
    </row>
    <row r="910" spans="2:19" x14ac:dyDescent="0.3">
      <c r="B910" t="s">
        <v>369</v>
      </c>
      <c r="C910" s="17">
        <v>0.21009039283814401</v>
      </c>
      <c r="D910" s="17">
        <v>0.19668182308161899</v>
      </c>
      <c r="E910" s="17">
        <v>0.22528303237691</v>
      </c>
      <c r="F910" s="17"/>
      <c r="G910" s="17">
        <v>0.222569395619135</v>
      </c>
      <c r="H910" s="17">
        <v>0.19378021271457699</v>
      </c>
      <c r="I910" s="17">
        <v>0.208417615294506</v>
      </c>
      <c r="J910" s="17">
        <v>0.207096195966326</v>
      </c>
      <c r="K910" s="17"/>
      <c r="L910" s="17">
        <v>0.201321899045971</v>
      </c>
      <c r="M910" s="17">
        <v>0.24359742046295199</v>
      </c>
      <c r="N910" s="17">
        <v>0.20856029066665599</v>
      </c>
      <c r="O910" s="17">
        <v>0.184276627012669</v>
      </c>
      <c r="P910" s="17"/>
      <c r="Q910" s="17">
        <v>0.211704234390658</v>
      </c>
      <c r="R910" s="17">
        <v>0.24710106981855701</v>
      </c>
      <c r="S910" s="17">
        <v>0.238201694632071</v>
      </c>
    </row>
    <row r="911" spans="2:19" x14ac:dyDescent="0.3">
      <c r="B911" t="s">
        <v>78</v>
      </c>
      <c r="C911" s="17">
        <v>6.9341129091944606E-2</v>
      </c>
      <c r="D911" s="17">
        <v>7.4343523386906099E-2</v>
      </c>
      <c r="E911" s="17">
        <v>6.4081146795334498E-2</v>
      </c>
      <c r="F911" s="17"/>
      <c r="G911" s="17">
        <v>3.8163799535191903E-2</v>
      </c>
      <c r="H911" s="17">
        <v>6.2732817921730896E-2</v>
      </c>
      <c r="I911" s="17">
        <v>7.1216505355260001E-2</v>
      </c>
      <c r="J911" s="17">
        <v>0.117066934968382</v>
      </c>
      <c r="K911" s="17"/>
      <c r="L911" s="17">
        <v>9.9081650952154904E-2</v>
      </c>
      <c r="M911" s="17">
        <v>5.5313277296236203E-2</v>
      </c>
      <c r="N911" s="17">
        <v>5.6306847982232899E-2</v>
      </c>
      <c r="O911" s="17">
        <v>6.8893045801620797E-2</v>
      </c>
      <c r="P911" s="17"/>
      <c r="Q911" s="17">
        <v>6.7354345947337801E-2</v>
      </c>
      <c r="R911" s="17">
        <v>7.0047757680589406E-2</v>
      </c>
      <c r="S911" s="17">
        <v>3.8291507982394397E-2</v>
      </c>
    </row>
    <row r="912" spans="2:19" x14ac:dyDescent="0.3">
      <c r="C912" s="17"/>
      <c r="D912" s="17"/>
      <c r="E912" s="17"/>
      <c r="F912" s="17"/>
      <c r="G912" s="17"/>
      <c r="H912" s="17"/>
      <c r="I912" s="17"/>
      <c r="J912" s="17"/>
      <c r="K912" s="17"/>
      <c r="L912" s="17"/>
      <c r="M912" s="17"/>
      <c r="N912" s="17"/>
      <c r="O912" s="17"/>
      <c r="P912" s="17"/>
      <c r="Q912" s="17"/>
      <c r="R912" s="17"/>
      <c r="S912" s="17"/>
    </row>
    <row r="913" spans="2:19" x14ac:dyDescent="0.3">
      <c r="B913" s="6" t="s">
        <v>374</v>
      </c>
      <c r="C913" s="17"/>
      <c r="D913" s="17"/>
      <c r="E913" s="17"/>
      <c r="F913" s="17"/>
      <c r="G913" s="17"/>
      <c r="H913" s="17"/>
      <c r="I913" s="17"/>
      <c r="J913" s="17"/>
      <c r="K913" s="17"/>
      <c r="L913" s="17"/>
      <c r="M913" s="17"/>
      <c r="N913" s="17"/>
      <c r="O913" s="17"/>
      <c r="P913" s="17"/>
      <c r="Q913" s="17"/>
      <c r="R913" s="17"/>
      <c r="S913" s="17"/>
    </row>
    <row r="914" spans="2:19" x14ac:dyDescent="0.3">
      <c r="B914" s="24" t="s">
        <v>50</v>
      </c>
      <c r="C914" s="17"/>
      <c r="D914" s="17"/>
      <c r="E914" s="17"/>
      <c r="F914" s="17"/>
      <c r="G914" s="17"/>
      <c r="H914" s="17"/>
      <c r="I914" s="17"/>
      <c r="J914" s="17"/>
      <c r="K914" s="17"/>
      <c r="L914" s="17"/>
      <c r="M914" s="17"/>
      <c r="N914" s="17"/>
      <c r="O914" s="17"/>
      <c r="P914" s="17"/>
      <c r="Q914" s="17"/>
      <c r="R914" s="17"/>
      <c r="S914" s="17"/>
    </row>
    <row r="915" spans="2:19" x14ac:dyDescent="0.3">
      <c r="B915" t="s">
        <v>367</v>
      </c>
      <c r="C915" s="17">
        <v>0.30543599593745402</v>
      </c>
      <c r="D915" s="17">
        <v>0.33112230025189598</v>
      </c>
      <c r="E915" s="17">
        <v>0.27703212048876102</v>
      </c>
      <c r="F915" s="17"/>
      <c r="G915" s="17">
        <v>0.33404522019615401</v>
      </c>
      <c r="H915" s="17">
        <v>0.29578083702035102</v>
      </c>
      <c r="I915" s="17">
        <v>0.29597819195408498</v>
      </c>
      <c r="J915" s="17">
        <v>0.29162365175286697</v>
      </c>
      <c r="K915" s="17"/>
      <c r="L915" s="17">
        <v>0.24380773899573999</v>
      </c>
      <c r="M915" s="17">
        <v>0.31127471051266697</v>
      </c>
      <c r="N915" s="17">
        <v>0.32289995234108498</v>
      </c>
      <c r="O915" s="17">
        <v>0.34183004498289499</v>
      </c>
      <c r="P915" s="17"/>
      <c r="Q915" s="17">
        <v>0.30547940871393903</v>
      </c>
      <c r="R915" s="17">
        <v>0.350428813387893</v>
      </c>
      <c r="S915" s="17">
        <v>0.27018856662511898</v>
      </c>
    </row>
    <row r="916" spans="2:19" x14ac:dyDescent="0.3">
      <c r="B916" t="s">
        <v>368</v>
      </c>
      <c r="C916" s="17">
        <v>0.27868965855846001</v>
      </c>
      <c r="D916" s="17">
        <v>0.271896789720598</v>
      </c>
      <c r="E916" s="17">
        <v>0.28551636050322499</v>
      </c>
      <c r="F916" s="17"/>
      <c r="G916" s="17">
        <v>0.28466761831597798</v>
      </c>
      <c r="H916" s="17">
        <v>0.28272991841928702</v>
      </c>
      <c r="I916" s="17">
        <v>0.28738143073528999</v>
      </c>
      <c r="J916" s="17">
        <v>0.25818351157373298</v>
      </c>
      <c r="K916" s="17"/>
      <c r="L916" s="17">
        <v>0.247154946537579</v>
      </c>
      <c r="M916" s="17">
        <v>0.26839036188423998</v>
      </c>
      <c r="N916" s="17">
        <v>0.278497000191055</v>
      </c>
      <c r="O916" s="17">
        <v>0.321572394043451</v>
      </c>
      <c r="P916" s="17"/>
      <c r="Q916" s="17">
        <v>0.26636012589678199</v>
      </c>
      <c r="R916" s="17">
        <v>0.35502745802027302</v>
      </c>
      <c r="S916" s="17">
        <v>0.32376291958110698</v>
      </c>
    </row>
    <row r="917" spans="2:19" x14ac:dyDescent="0.3">
      <c r="B917" t="s">
        <v>369</v>
      </c>
      <c r="C917" s="17">
        <v>0.33009007571750998</v>
      </c>
      <c r="D917" s="17">
        <v>0.30849125370913599</v>
      </c>
      <c r="E917" s="17">
        <v>0.353637704426565</v>
      </c>
      <c r="F917" s="17"/>
      <c r="G917" s="17">
        <v>0.34087784972766899</v>
      </c>
      <c r="H917" s="17">
        <v>0.33187448742958497</v>
      </c>
      <c r="I917" s="17">
        <v>0.334992368140409</v>
      </c>
      <c r="J917" s="17">
        <v>0.306378083395765</v>
      </c>
      <c r="K917" s="17"/>
      <c r="L917" s="17">
        <v>0.38357111255857101</v>
      </c>
      <c r="M917" s="17">
        <v>0.34550625587461797</v>
      </c>
      <c r="N917" s="17">
        <v>0.325372972420582</v>
      </c>
      <c r="O917" s="17">
        <v>0.265045705930681</v>
      </c>
      <c r="P917" s="17"/>
      <c r="Q917" s="17">
        <v>0.342998565550376</v>
      </c>
      <c r="R917" s="17">
        <v>0.23233039632674601</v>
      </c>
      <c r="S917" s="17">
        <v>0.33799410741261299</v>
      </c>
    </row>
    <row r="918" spans="2:19" x14ac:dyDescent="0.3">
      <c r="B918" t="s">
        <v>78</v>
      </c>
      <c r="C918" s="17">
        <v>8.5784269786575607E-2</v>
      </c>
      <c r="D918" s="17">
        <v>8.8489656318369997E-2</v>
      </c>
      <c r="E918" s="17">
        <v>8.3813814581448903E-2</v>
      </c>
      <c r="F918" s="17"/>
      <c r="G918" s="17">
        <v>4.04093117601989E-2</v>
      </c>
      <c r="H918" s="17">
        <v>8.9614757130777101E-2</v>
      </c>
      <c r="I918" s="17">
        <v>8.1648009170215502E-2</v>
      </c>
      <c r="J918" s="17">
        <v>0.14381475327763399</v>
      </c>
      <c r="K918" s="17"/>
      <c r="L918" s="17">
        <v>0.12546620190811</v>
      </c>
      <c r="M918" s="17">
        <v>7.48286717284741E-2</v>
      </c>
      <c r="N918" s="17">
        <v>7.3230075047277701E-2</v>
      </c>
      <c r="O918" s="17">
        <v>7.1551855042972096E-2</v>
      </c>
      <c r="P918" s="17"/>
      <c r="Q918" s="17">
        <v>8.5161899838903002E-2</v>
      </c>
      <c r="R918" s="17">
        <v>6.22133322650874E-2</v>
      </c>
      <c r="S918" s="17">
        <v>6.8054406381161198E-2</v>
      </c>
    </row>
    <row r="919" spans="2:19" x14ac:dyDescent="0.3">
      <c r="C919" s="17"/>
      <c r="D919" s="17"/>
      <c r="E919" s="17"/>
      <c r="F919" s="17"/>
      <c r="G919" s="17"/>
      <c r="H919" s="17"/>
      <c r="I919" s="17"/>
      <c r="J919" s="17"/>
      <c r="K919" s="17"/>
      <c r="L919" s="17"/>
      <c r="M919" s="17"/>
      <c r="N919" s="17"/>
      <c r="O919" s="17"/>
      <c r="P919" s="17"/>
      <c r="Q919" s="17"/>
      <c r="R919" s="17"/>
      <c r="S919" s="17"/>
    </row>
    <row r="920" spans="2:19" x14ac:dyDescent="0.3">
      <c r="B920" s="6" t="s">
        <v>375</v>
      </c>
      <c r="C920" s="17"/>
      <c r="D920" s="17"/>
      <c r="E920" s="17"/>
      <c r="F920" s="17"/>
      <c r="G920" s="17"/>
      <c r="H920" s="17"/>
      <c r="I920" s="17"/>
      <c r="J920" s="17"/>
      <c r="K920" s="17"/>
      <c r="L920" s="17"/>
      <c r="M920" s="17"/>
      <c r="N920" s="17"/>
      <c r="O920" s="17"/>
      <c r="P920" s="17"/>
      <c r="Q920" s="17"/>
      <c r="R920" s="17"/>
      <c r="S920" s="17"/>
    </row>
    <row r="921" spans="2:19" x14ac:dyDescent="0.3">
      <c r="B921" s="24" t="s">
        <v>50</v>
      </c>
      <c r="C921" s="17"/>
      <c r="D921" s="17"/>
      <c r="E921" s="17"/>
      <c r="F921" s="17"/>
      <c r="G921" s="17"/>
      <c r="H921" s="17"/>
      <c r="I921" s="17"/>
      <c r="J921" s="17"/>
      <c r="K921" s="17"/>
      <c r="L921" s="17"/>
      <c r="M921" s="17"/>
      <c r="N921" s="17"/>
      <c r="O921" s="17"/>
      <c r="P921" s="17"/>
      <c r="Q921" s="17"/>
      <c r="R921" s="17"/>
      <c r="S921" s="17"/>
    </row>
    <row r="922" spans="2:19" x14ac:dyDescent="0.3">
      <c r="B922" t="s">
        <v>367</v>
      </c>
      <c r="C922" s="17">
        <v>0.11338039650460199</v>
      </c>
      <c r="D922" s="17">
        <v>0.116928091353346</v>
      </c>
      <c r="E922" s="17">
        <v>0.10863552474193</v>
      </c>
      <c r="F922" s="17"/>
      <c r="G922" s="17">
        <v>0.14974547817440501</v>
      </c>
      <c r="H922" s="17">
        <v>0.10203924092283299</v>
      </c>
      <c r="I922" s="17">
        <v>9.0409312306668599E-2</v>
      </c>
      <c r="J922" s="17">
        <v>0.100083129982155</v>
      </c>
      <c r="K922" s="17"/>
      <c r="L922" s="17">
        <v>8.9714034193621298E-2</v>
      </c>
      <c r="M922" s="17">
        <v>9.3431766293443394E-2</v>
      </c>
      <c r="N922" s="17">
        <v>0.12736421419750199</v>
      </c>
      <c r="O922" s="17">
        <v>0.143473269131972</v>
      </c>
      <c r="P922" s="17"/>
      <c r="Q922" s="17">
        <v>0.10517520626959</v>
      </c>
      <c r="R922" s="17">
        <v>0.15878643350211999</v>
      </c>
      <c r="S922" s="17">
        <v>0.121393498231473</v>
      </c>
    </row>
    <row r="923" spans="2:19" x14ac:dyDescent="0.3">
      <c r="B923" t="s">
        <v>368</v>
      </c>
      <c r="C923" s="17">
        <v>0.208585248598256</v>
      </c>
      <c r="D923" s="17">
        <v>0.21860489128300201</v>
      </c>
      <c r="E923" s="17">
        <v>0.19855152559256301</v>
      </c>
      <c r="F923" s="17"/>
      <c r="G923" s="17">
        <v>0.20609170641965999</v>
      </c>
      <c r="H923" s="17">
        <v>0.22169544646412501</v>
      </c>
      <c r="I923" s="17">
        <v>0.213335281217962</v>
      </c>
      <c r="J923" s="17">
        <v>0.194738663166489</v>
      </c>
      <c r="K923" s="17"/>
      <c r="L923" s="17">
        <v>0.19500024623846501</v>
      </c>
      <c r="M923" s="17">
        <v>0.203706316201199</v>
      </c>
      <c r="N923" s="17">
        <v>0.220527786570761</v>
      </c>
      <c r="O923" s="17">
        <v>0.21450936099529</v>
      </c>
      <c r="P923" s="17"/>
      <c r="Q923" s="17">
        <v>0.20355410645188299</v>
      </c>
      <c r="R923" s="17">
        <v>0.25512074036931798</v>
      </c>
      <c r="S923" s="17">
        <v>0.23375158394898701</v>
      </c>
    </row>
    <row r="924" spans="2:19" x14ac:dyDescent="0.3">
      <c r="B924" t="s">
        <v>369</v>
      </c>
      <c r="C924" s="17">
        <v>0.59527709926272698</v>
      </c>
      <c r="D924" s="17">
        <v>0.58252547296974999</v>
      </c>
      <c r="E924" s="17">
        <v>0.60853368912354999</v>
      </c>
      <c r="F924" s="17"/>
      <c r="G924" s="17">
        <v>0.58538384766587703</v>
      </c>
      <c r="H924" s="17">
        <v>0.60640518916185204</v>
      </c>
      <c r="I924" s="17">
        <v>0.62038209082818896</v>
      </c>
      <c r="J924" s="17">
        <v>0.57078249459254704</v>
      </c>
      <c r="K924" s="17"/>
      <c r="L924" s="17">
        <v>0.59176527943440205</v>
      </c>
      <c r="M924" s="17">
        <v>0.63245723811093002</v>
      </c>
      <c r="N924" s="17">
        <v>0.57941442754003103</v>
      </c>
      <c r="O924" s="17">
        <v>0.575760918603752</v>
      </c>
      <c r="P924" s="17"/>
      <c r="Q924" s="17">
        <v>0.60903368353250598</v>
      </c>
      <c r="R924" s="17">
        <v>0.52362563421457098</v>
      </c>
      <c r="S924" s="17">
        <v>0.59281672043264</v>
      </c>
    </row>
    <row r="925" spans="2:19" x14ac:dyDescent="0.3">
      <c r="B925" t="s">
        <v>78</v>
      </c>
      <c r="C925" s="17">
        <v>8.2757255634415106E-2</v>
      </c>
      <c r="D925" s="17">
        <v>8.1941544393902402E-2</v>
      </c>
      <c r="E925" s="17">
        <v>8.4279260541956502E-2</v>
      </c>
      <c r="F925" s="17"/>
      <c r="G925" s="17">
        <v>5.8778967740058502E-2</v>
      </c>
      <c r="H925" s="17">
        <v>6.9860123451189596E-2</v>
      </c>
      <c r="I925" s="17">
        <v>7.5873315647180306E-2</v>
      </c>
      <c r="J925" s="17">
        <v>0.134395712258809</v>
      </c>
      <c r="K925" s="17"/>
      <c r="L925" s="17">
        <v>0.123520440133511</v>
      </c>
      <c r="M925" s="17">
        <v>7.0404679394427502E-2</v>
      </c>
      <c r="N925" s="17">
        <v>7.2693571691705303E-2</v>
      </c>
      <c r="O925" s="17">
        <v>6.62564512689858E-2</v>
      </c>
      <c r="P925" s="17"/>
      <c r="Q925" s="17">
        <v>8.2237003746020595E-2</v>
      </c>
      <c r="R925" s="17">
        <v>6.2467191913990999E-2</v>
      </c>
      <c r="S925" s="17">
        <v>5.2038197386899597E-2</v>
      </c>
    </row>
    <row r="926" spans="2:19" x14ac:dyDescent="0.3">
      <c r="C926" s="17"/>
      <c r="D926" s="17"/>
      <c r="E926" s="17"/>
      <c r="F926" s="17"/>
      <c r="G926" s="17"/>
      <c r="H926" s="17"/>
      <c r="I926" s="17"/>
      <c r="J926" s="17"/>
      <c r="K926" s="17"/>
      <c r="L926" s="17"/>
      <c r="M926" s="17"/>
      <c r="N926" s="17"/>
      <c r="O926" s="17"/>
      <c r="P926" s="17"/>
      <c r="Q926" s="17"/>
      <c r="R926" s="17"/>
      <c r="S926" s="17"/>
    </row>
    <row r="927" spans="2:19" x14ac:dyDescent="0.3">
      <c r="B927" s="6" t="s">
        <v>376</v>
      </c>
      <c r="C927" s="17"/>
      <c r="D927" s="17"/>
      <c r="E927" s="17"/>
      <c r="F927" s="17"/>
      <c r="G927" s="17"/>
      <c r="H927" s="17"/>
      <c r="I927" s="17"/>
      <c r="J927" s="17"/>
      <c r="K927" s="17"/>
      <c r="L927" s="17"/>
      <c r="M927" s="17"/>
      <c r="N927" s="17"/>
      <c r="O927" s="17"/>
      <c r="P927" s="17"/>
      <c r="Q927" s="17"/>
      <c r="R927" s="17"/>
      <c r="S927" s="17"/>
    </row>
    <row r="928" spans="2:19" x14ac:dyDescent="0.3">
      <c r="B928" s="24" t="s">
        <v>50</v>
      </c>
      <c r="C928" s="17"/>
      <c r="D928" s="17"/>
      <c r="E928" s="17"/>
      <c r="F928" s="17"/>
      <c r="G928" s="17"/>
      <c r="H928" s="17"/>
      <c r="I928" s="17"/>
      <c r="J928" s="17"/>
      <c r="K928" s="17"/>
      <c r="L928" s="17"/>
      <c r="M928" s="17"/>
      <c r="N928" s="17"/>
      <c r="O928" s="17"/>
      <c r="P928" s="17"/>
      <c r="Q928" s="17"/>
      <c r="R928" s="17"/>
      <c r="S928" s="17"/>
    </row>
    <row r="929" spans="2:19" x14ac:dyDescent="0.3">
      <c r="B929" t="s">
        <v>367</v>
      </c>
      <c r="C929" s="17">
        <v>8.6929066546947903E-2</v>
      </c>
      <c r="D929" s="17">
        <v>8.4141878392600594E-2</v>
      </c>
      <c r="E929" s="17">
        <v>9.0456628724501997E-2</v>
      </c>
      <c r="F929" s="17"/>
      <c r="G929" s="17">
        <v>9.1273760020786299E-2</v>
      </c>
      <c r="H929" s="17">
        <v>7.6276940278644095E-2</v>
      </c>
      <c r="I929" s="17">
        <v>8.6707983670381003E-2</v>
      </c>
      <c r="J929" s="17">
        <v>9.3380384571718697E-2</v>
      </c>
      <c r="K929" s="17"/>
      <c r="L929" s="17">
        <v>7.7232593929911095E-2</v>
      </c>
      <c r="M929" s="17">
        <v>7.8100044790364698E-2</v>
      </c>
      <c r="N929" s="17">
        <v>9.2652074068329093E-2</v>
      </c>
      <c r="O929" s="17">
        <v>9.9974733624892106E-2</v>
      </c>
      <c r="P929" s="17"/>
      <c r="Q929" s="17">
        <v>8.0980538709737898E-2</v>
      </c>
      <c r="R929" s="17">
        <v>0.12947752715701</v>
      </c>
      <c r="S929" s="17">
        <v>0.12791931146468899</v>
      </c>
    </row>
    <row r="930" spans="2:19" x14ac:dyDescent="0.3">
      <c r="B930" t="s">
        <v>368</v>
      </c>
      <c r="C930" s="17">
        <v>0.15201531435211699</v>
      </c>
      <c r="D930" s="17">
        <v>0.138394864360953</v>
      </c>
      <c r="E930" s="17">
        <v>0.16404574866244401</v>
      </c>
      <c r="F930" s="17"/>
      <c r="G930" s="17">
        <v>0.164617282210894</v>
      </c>
      <c r="H930" s="17">
        <v>0.16536865722328301</v>
      </c>
      <c r="I930" s="17">
        <v>0.13698499012180601</v>
      </c>
      <c r="J930" s="17">
        <v>0.133516175456144</v>
      </c>
      <c r="K930" s="17"/>
      <c r="L930" s="17">
        <v>0.13780951121666701</v>
      </c>
      <c r="M930" s="17">
        <v>0.15452108637954301</v>
      </c>
      <c r="N930" s="17">
        <v>0.15494199949593199</v>
      </c>
      <c r="O930" s="17">
        <v>0.16034039841026199</v>
      </c>
      <c r="P930" s="17"/>
      <c r="Q930" s="17">
        <v>0.14539315374352499</v>
      </c>
      <c r="R930" s="17">
        <v>0.247519945605571</v>
      </c>
      <c r="S930" s="17">
        <v>0.18419980631039501</v>
      </c>
    </row>
    <row r="931" spans="2:19" x14ac:dyDescent="0.3">
      <c r="B931" t="s">
        <v>369</v>
      </c>
      <c r="C931" s="17">
        <v>0.67782790873502996</v>
      </c>
      <c r="D931" s="17">
        <v>0.68677914983518296</v>
      </c>
      <c r="E931" s="17">
        <v>0.66986333639845197</v>
      </c>
      <c r="F931" s="17"/>
      <c r="G931" s="17">
        <v>0.68515067547769004</v>
      </c>
      <c r="H931" s="17">
        <v>0.68702767018768396</v>
      </c>
      <c r="I931" s="17">
        <v>0.69275485304872098</v>
      </c>
      <c r="J931" s="17">
        <v>0.64533530451309695</v>
      </c>
      <c r="K931" s="17"/>
      <c r="L931" s="17">
        <v>0.66383160526217899</v>
      </c>
      <c r="M931" s="17">
        <v>0.69167053538810397</v>
      </c>
      <c r="N931" s="17">
        <v>0.69282367292414704</v>
      </c>
      <c r="O931" s="17">
        <v>0.66060716579311896</v>
      </c>
      <c r="P931" s="17"/>
      <c r="Q931" s="17">
        <v>0.68830108912352606</v>
      </c>
      <c r="R931" s="17">
        <v>0.57238353776135398</v>
      </c>
      <c r="S931" s="17">
        <v>0.64889350512922905</v>
      </c>
    </row>
    <row r="932" spans="2:19" x14ac:dyDescent="0.3">
      <c r="B932" t="s">
        <v>78</v>
      </c>
      <c r="C932" s="17">
        <v>8.3227710365904803E-2</v>
      </c>
      <c r="D932" s="17">
        <v>9.0684107411263301E-2</v>
      </c>
      <c r="E932" s="17">
        <v>7.5634286214601804E-2</v>
      </c>
      <c r="F932" s="17"/>
      <c r="G932" s="17">
        <v>5.89582822906305E-2</v>
      </c>
      <c r="H932" s="17">
        <v>7.1326732310389204E-2</v>
      </c>
      <c r="I932" s="17">
        <v>8.3552173159091594E-2</v>
      </c>
      <c r="J932" s="17">
        <v>0.127768135459041</v>
      </c>
      <c r="K932" s="17"/>
      <c r="L932" s="17">
        <v>0.121126289591243</v>
      </c>
      <c r="M932" s="17">
        <v>7.5708333441988906E-2</v>
      </c>
      <c r="N932" s="17">
        <v>5.95822535115915E-2</v>
      </c>
      <c r="O932" s="17">
        <v>7.9077702171726605E-2</v>
      </c>
      <c r="P932" s="17"/>
      <c r="Q932" s="17">
        <v>8.5325218423211502E-2</v>
      </c>
      <c r="R932" s="17">
        <v>5.06189894760651E-2</v>
      </c>
      <c r="S932" s="17">
        <v>3.8987377095687198E-2</v>
      </c>
    </row>
    <row r="933" spans="2:19" x14ac:dyDescent="0.3">
      <c r="C933" s="17"/>
      <c r="D933" s="17"/>
      <c r="E933" s="17"/>
      <c r="F933" s="17"/>
      <c r="G933" s="17"/>
      <c r="H933" s="17"/>
      <c r="I933" s="17"/>
      <c r="J933" s="17"/>
      <c r="K933" s="17"/>
      <c r="L933" s="17"/>
      <c r="M933" s="17"/>
      <c r="N933" s="17"/>
      <c r="O933" s="17"/>
      <c r="P933" s="17"/>
      <c r="Q933" s="17"/>
      <c r="R933" s="17"/>
      <c r="S933" s="17"/>
    </row>
    <row r="934" spans="2:19" x14ac:dyDescent="0.3">
      <c r="B934" s="6" t="s">
        <v>377</v>
      </c>
      <c r="C934" s="17"/>
      <c r="D934" s="17"/>
      <c r="E934" s="17"/>
      <c r="F934" s="17"/>
      <c r="G934" s="17"/>
      <c r="H934" s="17"/>
      <c r="I934" s="17"/>
      <c r="J934" s="17"/>
      <c r="K934" s="17"/>
      <c r="L934" s="17"/>
      <c r="M934" s="17"/>
      <c r="N934" s="17"/>
      <c r="O934" s="17"/>
      <c r="P934" s="17"/>
      <c r="Q934" s="17"/>
      <c r="R934" s="17"/>
      <c r="S934" s="17"/>
    </row>
    <row r="935" spans="2:19" x14ac:dyDescent="0.3">
      <c r="B935" s="24" t="s">
        <v>50</v>
      </c>
      <c r="C935" s="17"/>
      <c r="D935" s="17"/>
      <c r="E935" s="17"/>
      <c r="F935" s="17"/>
      <c r="G935" s="17"/>
      <c r="H935" s="17"/>
      <c r="I935" s="17"/>
      <c r="J935" s="17"/>
      <c r="K935" s="17"/>
      <c r="L935" s="17"/>
      <c r="M935" s="17"/>
      <c r="N935" s="17"/>
      <c r="O935" s="17"/>
      <c r="P935" s="17"/>
      <c r="Q935" s="17"/>
      <c r="R935" s="17"/>
      <c r="S935" s="17"/>
    </row>
    <row r="936" spans="2:19" x14ac:dyDescent="0.3">
      <c r="B936" t="s">
        <v>367</v>
      </c>
      <c r="C936" s="17">
        <v>0.171724069446895</v>
      </c>
      <c r="D936" s="17">
        <v>0.176648181612929</v>
      </c>
      <c r="E936" s="17">
        <v>0.16429417346939701</v>
      </c>
      <c r="F936" s="17"/>
      <c r="G936" s="17">
        <v>0.19780740008650599</v>
      </c>
      <c r="H936" s="17">
        <v>0.15850325334118101</v>
      </c>
      <c r="I936" s="17">
        <v>0.16468274444613501</v>
      </c>
      <c r="J936" s="17">
        <v>0.160513503328721</v>
      </c>
      <c r="K936" s="17"/>
      <c r="L936" s="17">
        <v>0.14727552159749699</v>
      </c>
      <c r="M936" s="17">
        <v>0.165024107908884</v>
      </c>
      <c r="N936" s="17">
        <v>0.159551252253195</v>
      </c>
      <c r="O936" s="17">
        <v>0.21660624822454899</v>
      </c>
      <c r="P936" s="17"/>
      <c r="Q936" s="17">
        <v>0.16391919269778099</v>
      </c>
      <c r="R936" s="17">
        <v>0.23292451414930099</v>
      </c>
      <c r="S936" s="17">
        <v>0.18181735981185601</v>
      </c>
    </row>
    <row r="937" spans="2:19" x14ac:dyDescent="0.3">
      <c r="B937" t="s">
        <v>368</v>
      </c>
      <c r="C937" s="17">
        <v>0.25150364744348402</v>
      </c>
      <c r="D937" s="17">
        <v>0.24075608126829701</v>
      </c>
      <c r="E937" s="17">
        <v>0.263591664860374</v>
      </c>
      <c r="F937" s="17"/>
      <c r="G937" s="17">
        <v>0.25520032851039898</v>
      </c>
      <c r="H937" s="17">
        <v>0.27395831330500098</v>
      </c>
      <c r="I937" s="17">
        <v>0.23637035295321901</v>
      </c>
      <c r="J937" s="17">
        <v>0.23613686210851101</v>
      </c>
      <c r="K937" s="17"/>
      <c r="L937" s="17">
        <v>0.22391855202807301</v>
      </c>
      <c r="M937" s="17">
        <v>0.25901968350084298</v>
      </c>
      <c r="N937" s="17">
        <v>0.266148470547097</v>
      </c>
      <c r="O937" s="17">
        <v>0.255094471739572</v>
      </c>
      <c r="P937" s="17"/>
      <c r="Q937" s="17">
        <v>0.24594121221357801</v>
      </c>
      <c r="R937" s="17">
        <v>0.27468362083812198</v>
      </c>
      <c r="S937" s="17">
        <v>0.30448670890256002</v>
      </c>
    </row>
    <row r="938" spans="2:19" x14ac:dyDescent="0.3">
      <c r="B938" t="s">
        <v>369</v>
      </c>
      <c r="C938" s="17">
        <v>0.49325142370071501</v>
      </c>
      <c r="D938" s="17">
        <v>0.49792389656647101</v>
      </c>
      <c r="E938" s="17">
        <v>0.48902991405558699</v>
      </c>
      <c r="F938" s="17"/>
      <c r="G938" s="17">
        <v>0.50520683115826703</v>
      </c>
      <c r="H938" s="17">
        <v>0.48678012215796801</v>
      </c>
      <c r="I938" s="17">
        <v>0.51038156513372801</v>
      </c>
      <c r="J938" s="17">
        <v>0.46917164297903602</v>
      </c>
      <c r="K938" s="17"/>
      <c r="L938" s="17">
        <v>0.50805822855403504</v>
      </c>
      <c r="M938" s="17">
        <v>0.51817945792075404</v>
      </c>
      <c r="N938" s="17">
        <v>0.49481814197928897</v>
      </c>
      <c r="O938" s="17">
        <v>0.44978616894946599</v>
      </c>
      <c r="P938" s="17"/>
      <c r="Q938" s="17">
        <v>0.50411882186993195</v>
      </c>
      <c r="R938" s="17">
        <v>0.44757267956241298</v>
      </c>
      <c r="S938" s="17">
        <v>0.47407571439531498</v>
      </c>
    </row>
    <row r="939" spans="2:19" x14ac:dyDescent="0.3">
      <c r="B939" t="s">
        <v>78</v>
      </c>
      <c r="C939" s="17">
        <v>8.3520859408906495E-2</v>
      </c>
      <c r="D939" s="17">
        <v>8.4671840552303701E-2</v>
      </c>
      <c r="E939" s="17">
        <v>8.3084247614642101E-2</v>
      </c>
      <c r="F939" s="17"/>
      <c r="G939" s="17">
        <v>4.1785440244828102E-2</v>
      </c>
      <c r="H939" s="17">
        <v>8.0758311195850002E-2</v>
      </c>
      <c r="I939" s="17">
        <v>8.8565337466918997E-2</v>
      </c>
      <c r="J939" s="17">
        <v>0.134177991583732</v>
      </c>
      <c r="K939" s="17"/>
      <c r="L939" s="17">
        <v>0.120747697820394</v>
      </c>
      <c r="M939" s="17">
        <v>5.7776750669518803E-2</v>
      </c>
      <c r="N939" s="17">
        <v>7.9482135220418706E-2</v>
      </c>
      <c r="O939" s="17">
        <v>7.8513111086412499E-2</v>
      </c>
      <c r="P939" s="17"/>
      <c r="Q939" s="17">
        <v>8.6020773218708393E-2</v>
      </c>
      <c r="R939" s="17">
        <v>4.4819185450164903E-2</v>
      </c>
      <c r="S939" s="17">
        <v>3.9620216890269601E-2</v>
      </c>
    </row>
    <row r="940" spans="2:19" x14ac:dyDescent="0.3">
      <c r="C940" s="17"/>
      <c r="D940" s="17"/>
      <c r="E940" s="17"/>
      <c r="F940" s="17"/>
      <c r="G940" s="17"/>
      <c r="H940" s="17"/>
      <c r="I940" s="17"/>
      <c r="J940" s="17"/>
      <c r="K940" s="17"/>
      <c r="L940" s="17"/>
      <c r="M940" s="17"/>
      <c r="N940" s="17"/>
      <c r="O940" s="17"/>
      <c r="P940" s="17"/>
      <c r="Q940" s="17"/>
      <c r="R940" s="17"/>
      <c r="S940" s="17"/>
    </row>
    <row r="941" spans="2:19" x14ac:dyDescent="0.3">
      <c r="B941" s="6" t="s">
        <v>386</v>
      </c>
      <c r="C941" s="17"/>
      <c r="D941" s="17"/>
      <c r="E941" s="17"/>
      <c r="F941" s="17"/>
      <c r="G941" s="17"/>
      <c r="H941" s="17"/>
      <c r="I941" s="17"/>
      <c r="J941" s="17"/>
      <c r="K941" s="17"/>
      <c r="L941" s="17"/>
      <c r="M941" s="17"/>
      <c r="N941" s="17"/>
      <c r="O941" s="17"/>
      <c r="P941" s="17"/>
      <c r="Q941" s="17"/>
      <c r="R941" s="17"/>
      <c r="S941" s="17"/>
    </row>
    <row r="942" spans="2:19" x14ac:dyDescent="0.3">
      <c r="B942" s="24" t="s">
        <v>387</v>
      </c>
      <c r="C942" s="17"/>
      <c r="D942" s="17"/>
      <c r="E942" s="17"/>
      <c r="F942" s="17"/>
      <c r="G942" s="17"/>
      <c r="H942" s="17"/>
      <c r="I942" s="17"/>
      <c r="J942" s="17"/>
      <c r="K942" s="17"/>
      <c r="L942" s="17"/>
      <c r="M942" s="17"/>
      <c r="N942" s="17"/>
      <c r="O942" s="17"/>
      <c r="P942" s="17"/>
      <c r="Q942" s="17"/>
      <c r="R942" s="17"/>
      <c r="S942" s="17"/>
    </row>
    <row r="943" spans="2:19" x14ac:dyDescent="0.3">
      <c r="B943" t="s">
        <v>378</v>
      </c>
      <c r="C943" s="17">
        <v>0.53906633252196501</v>
      </c>
      <c r="D943" s="17">
        <v>0.51938545182597595</v>
      </c>
      <c r="E943" s="17">
        <v>0.55783007647687899</v>
      </c>
      <c r="F943" s="17"/>
      <c r="G943" s="17">
        <v>0.55166468484976605</v>
      </c>
      <c r="H943" s="17">
        <v>0.51910329333947003</v>
      </c>
      <c r="I943" s="17">
        <v>0.56511582352741296</v>
      </c>
      <c r="J943" s="17">
        <v>0.52055300445339503</v>
      </c>
      <c r="K943" s="17"/>
      <c r="L943" s="17">
        <v>0.42789555474009699</v>
      </c>
      <c r="M943" s="17">
        <v>0.56622010586925797</v>
      </c>
      <c r="N943" s="17">
        <v>0.54681419014577404</v>
      </c>
      <c r="O943" s="17">
        <v>0.59686926472590196</v>
      </c>
      <c r="P943" s="17"/>
      <c r="Q943" s="17">
        <v>0.52807629738070805</v>
      </c>
      <c r="R943" s="17">
        <v>0.59263539595699399</v>
      </c>
      <c r="S943" s="17">
        <v>0.53640425981120099</v>
      </c>
    </row>
    <row r="944" spans="2:19" x14ac:dyDescent="0.3">
      <c r="B944" t="s">
        <v>379</v>
      </c>
      <c r="C944" s="17">
        <v>0.33412555342538203</v>
      </c>
      <c r="D944" s="17">
        <v>0.319897003089402</v>
      </c>
      <c r="E944" s="17">
        <v>0.34766561374426702</v>
      </c>
      <c r="F944" s="17"/>
      <c r="G944" s="17">
        <v>0.33324852403605798</v>
      </c>
      <c r="H944" s="17">
        <v>0.36258769902291399</v>
      </c>
      <c r="I944" s="17">
        <v>0.34284201617255</v>
      </c>
      <c r="J944" s="17">
        <v>0.29327351334527002</v>
      </c>
      <c r="K944" s="17"/>
      <c r="L944" s="17">
        <v>0.32759034903374301</v>
      </c>
      <c r="M944" s="17">
        <v>0.36842889843216903</v>
      </c>
      <c r="N944" s="17">
        <v>0.32875820852280802</v>
      </c>
      <c r="O944" s="17">
        <v>0.31114339468202301</v>
      </c>
      <c r="P944" s="17"/>
      <c r="Q944" s="17">
        <v>0.33518982079359</v>
      </c>
      <c r="R944" s="17">
        <v>0.36970841243618702</v>
      </c>
      <c r="S944" s="17">
        <v>0.344591535949129</v>
      </c>
    </row>
    <row r="945" spans="2:19" x14ac:dyDescent="0.3">
      <c r="B945" t="s">
        <v>380</v>
      </c>
      <c r="C945" s="17">
        <v>0.26084875950782399</v>
      </c>
      <c r="D945" s="17">
        <v>0.249542213693182</v>
      </c>
      <c r="E945" s="17">
        <v>0.27101519854533002</v>
      </c>
      <c r="F945" s="17"/>
      <c r="G945" s="17">
        <v>0.25815652181848098</v>
      </c>
      <c r="H945" s="17">
        <v>0.248626323677372</v>
      </c>
      <c r="I945" s="17">
        <v>0.27860154961018702</v>
      </c>
      <c r="J945" s="17">
        <v>0.25917901349670203</v>
      </c>
      <c r="K945" s="17"/>
      <c r="L945" s="17">
        <v>0.25904544258929402</v>
      </c>
      <c r="M945" s="17">
        <v>0.297768431752442</v>
      </c>
      <c r="N945" s="17">
        <v>0.27341127838148299</v>
      </c>
      <c r="O945" s="17">
        <v>0.21222608977232099</v>
      </c>
      <c r="P945" s="17"/>
      <c r="Q945" s="17">
        <v>0.27360289932208198</v>
      </c>
      <c r="R945" s="17">
        <v>0.335350585581912</v>
      </c>
      <c r="S945" s="17">
        <v>0.20646391177064799</v>
      </c>
    </row>
    <row r="946" spans="2:19" x14ac:dyDescent="0.3">
      <c r="B946" t="s">
        <v>381</v>
      </c>
      <c r="C946" s="17">
        <v>0.223518380344365</v>
      </c>
      <c r="D946" s="17">
        <v>0.21078767083511701</v>
      </c>
      <c r="E946" s="17">
        <v>0.23551268515499299</v>
      </c>
      <c r="F946" s="17"/>
      <c r="G946" s="17">
        <v>0.190657499859991</v>
      </c>
      <c r="H946" s="17">
        <v>0.216438278229279</v>
      </c>
      <c r="I946" s="17">
        <v>0.23282081092325399</v>
      </c>
      <c r="J946" s="17">
        <v>0.26955618219349398</v>
      </c>
      <c r="K946" s="17"/>
      <c r="L946" s="17">
        <v>0.236865315019192</v>
      </c>
      <c r="M946" s="17">
        <v>0.216106134371956</v>
      </c>
      <c r="N946" s="17">
        <v>0.19822227180164001</v>
      </c>
      <c r="O946" s="17">
        <v>0.24663288307767001</v>
      </c>
      <c r="P946" s="17"/>
      <c r="Q946" s="17">
        <v>0.22096378150716001</v>
      </c>
      <c r="R946" s="17">
        <v>0.23138478731084799</v>
      </c>
      <c r="S946" s="17">
        <v>0.20482147064450401</v>
      </c>
    </row>
    <row r="947" spans="2:19" x14ac:dyDescent="0.3">
      <c r="B947" t="s">
        <v>382</v>
      </c>
      <c r="C947" s="17">
        <v>0.13442169230211801</v>
      </c>
      <c r="D947" s="17">
        <v>0.13152197207635399</v>
      </c>
      <c r="E947" s="17">
        <v>0.13598002976609</v>
      </c>
      <c r="F947" s="17"/>
      <c r="G947" s="17">
        <v>0.15237838925650801</v>
      </c>
      <c r="H947" s="17">
        <v>0.14944037793604301</v>
      </c>
      <c r="I947" s="17">
        <v>0.11290384144373899</v>
      </c>
      <c r="J947" s="17">
        <v>0.113149358779398</v>
      </c>
      <c r="K947" s="17"/>
      <c r="L947" s="17">
        <v>0.116221082251693</v>
      </c>
      <c r="M947" s="17">
        <v>0.122416925015711</v>
      </c>
      <c r="N947" s="17">
        <v>0.145897398714774</v>
      </c>
      <c r="O947" s="17">
        <v>0.14941063650463501</v>
      </c>
      <c r="P947" s="17"/>
      <c r="Q947" s="17">
        <v>0.12912049123479699</v>
      </c>
      <c r="R947" s="17">
        <v>0.17736997138199501</v>
      </c>
      <c r="S947" s="17">
        <v>0.141248187166581</v>
      </c>
    </row>
    <row r="948" spans="2:19" x14ac:dyDescent="0.3">
      <c r="B948" t="s">
        <v>383</v>
      </c>
      <c r="C948" s="17">
        <v>0.110095583513953</v>
      </c>
      <c r="D948" s="17">
        <v>9.1692258333794296E-2</v>
      </c>
      <c r="E948" s="17">
        <v>0.12771799816253801</v>
      </c>
      <c r="F948" s="17"/>
      <c r="G948" s="17">
        <v>0.121555513293502</v>
      </c>
      <c r="H948" s="17">
        <v>9.2459242109904805E-2</v>
      </c>
      <c r="I948" s="17">
        <v>0.13698720588049801</v>
      </c>
      <c r="J948" s="17">
        <v>9.0594566537772606E-2</v>
      </c>
      <c r="K948" s="17"/>
      <c r="L948" s="17">
        <v>0.110252456296372</v>
      </c>
      <c r="M948" s="17">
        <v>0.102831132149409</v>
      </c>
      <c r="N948" s="17">
        <v>0.102452405899327</v>
      </c>
      <c r="O948" s="17">
        <v>0.12532943970355301</v>
      </c>
      <c r="P948" s="17"/>
      <c r="Q948" s="17">
        <v>0.100712512092028</v>
      </c>
      <c r="R948" s="17">
        <v>0.152770883104966</v>
      </c>
      <c r="S948" s="17">
        <v>0.182355962310946</v>
      </c>
    </row>
    <row r="949" spans="2:19" x14ac:dyDescent="0.3">
      <c r="B949" t="s">
        <v>384</v>
      </c>
      <c r="C949" s="17">
        <v>9.2325674090664001E-2</v>
      </c>
      <c r="D949" s="17">
        <v>8.2251601404375596E-2</v>
      </c>
      <c r="E949" s="17">
        <v>9.9411004176187895E-2</v>
      </c>
      <c r="F949" s="17"/>
      <c r="G949" s="17">
        <v>9.3917485383209307E-2</v>
      </c>
      <c r="H949" s="17">
        <v>8.3743965845187396E-2</v>
      </c>
      <c r="I949" s="17">
        <v>0.110479471415269</v>
      </c>
      <c r="J949" s="17">
        <v>8.1200223353214696E-2</v>
      </c>
      <c r="K949" s="17"/>
      <c r="L949" s="17">
        <v>8.6828714205302804E-2</v>
      </c>
      <c r="M949" s="17">
        <v>8.4158839948558897E-2</v>
      </c>
      <c r="N949" s="17">
        <v>8.8147823678744699E-2</v>
      </c>
      <c r="O949" s="17">
        <v>0.10950624090041</v>
      </c>
      <c r="P949" s="17"/>
      <c r="Q949" s="17">
        <v>8.8884128858195202E-2</v>
      </c>
      <c r="R949" s="17">
        <v>0.122941297584776</v>
      </c>
      <c r="S949" s="17">
        <v>0.10625895242456999</v>
      </c>
    </row>
    <row r="950" spans="2:19" x14ac:dyDescent="0.3">
      <c r="B950" t="s">
        <v>78</v>
      </c>
      <c r="C950" s="17">
        <v>8.3216432838445098E-2</v>
      </c>
      <c r="D950" s="17">
        <v>0.105877363699258</v>
      </c>
      <c r="E950" s="17">
        <v>6.0711646476438702E-2</v>
      </c>
      <c r="F950" s="17"/>
      <c r="G950" s="17">
        <v>9.0904550036694204E-2</v>
      </c>
      <c r="H950" s="17">
        <v>7.4573121271353501E-2</v>
      </c>
      <c r="I950" s="17">
        <v>6.8535226897027401E-2</v>
      </c>
      <c r="J950" s="17">
        <v>9.8108745265363895E-2</v>
      </c>
      <c r="K950" s="17"/>
      <c r="L950" s="17">
        <v>0.10293907155684499</v>
      </c>
      <c r="M950" s="17">
        <v>7.0545502445442804E-2</v>
      </c>
      <c r="N950" s="17">
        <v>9.1332802887634401E-2</v>
      </c>
      <c r="O950" s="17">
        <v>7.0687564527603497E-2</v>
      </c>
      <c r="P950" s="17"/>
      <c r="Q950" s="17">
        <v>8.0329087111278993E-2</v>
      </c>
      <c r="R950" s="17">
        <v>5.3324895235059101E-2</v>
      </c>
      <c r="S950" s="17">
        <v>9.9720435965592102E-2</v>
      </c>
    </row>
    <row r="951" spans="2:19" x14ac:dyDescent="0.3">
      <c r="B951" t="s">
        <v>385</v>
      </c>
      <c r="C951" s="17">
        <v>2.3612440858915399E-2</v>
      </c>
      <c r="D951" s="17">
        <v>2.36494731204052E-2</v>
      </c>
      <c r="E951" s="17">
        <v>2.2923562681247199E-2</v>
      </c>
      <c r="F951" s="17"/>
      <c r="G951" s="17">
        <v>1.9831722539295001E-2</v>
      </c>
      <c r="H951" s="17">
        <v>2.6676568655620601E-2</v>
      </c>
      <c r="I951" s="17">
        <v>2.4019225326911801E-2</v>
      </c>
      <c r="J951" s="17">
        <v>2.5102236565168998E-2</v>
      </c>
      <c r="K951" s="17"/>
      <c r="L951" s="17">
        <v>3.1443455995928501E-2</v>
      </c>
      <c r="M951" s="17">
        <v>1.1118439981173E-2</v>
      </c>
      <c r="N951" s="17">
        <v>2.2986249785160801E-2</v>
      </c>
      <c r="O951" s="17">
        <v>3.0164479932304901E-2</v>
      </c>
      <c r="P951" s="17"/>
      <c r="Q951" s="17">
        <v>2.1693374652450099E-2</v>
      </c>
      <c r="R951" s="17">
        <v>2.5432543893819499E-2</v>
      </c>
      <c r="S951" s="17">
        <v>3.2852071769173999E-2</v>
      </c>
    </row>
    <row r="952" spans="2:19" x14ac:dyDescent="0.3">
      <c r="C952" s="17"/>
      <c r="D952" s="17"/>
      <c r="E952" s="17"/>
      <c r="F952" s="17"/>
      <c r="G952" s="17"/>
      <c r="H952" s="17"/>
      <c r="I952" s="17"/>
      <c r="J952" s="17"/>
      <c r="K952" s="17"/>
      <c r="L952" s="17"/>
      <c r="M952" s="17"/>
      <c r="N952" s="17"/>
      <c r="O952" s="17"/>
      <c r="P952" s="17"/>
      <c r="Q952" s="17"/>
      <c r="R952" s="17"/>
      <c r="S952" s="17"/>
    </row>
    <row r="953" spans="2:19" x14ac:dyDescent="0.3">
      <c r="B953" s="6" t="s">
        <v>388</v>
      </c>
      <c r="C953" s="17"/>
      <c r="D953" s="17"/>
      <c r="E953" s="17"/>
      <c r="F953" s="17"/>
      <c r="G953" s="17"/>
      <c r="H953" s="17"/>
      <c r="I953" s="17"/>
      <c r="J953" s="17"/>
      <c r="K953" s="17"/>
      <c r="L953" s="17"/>
      <c r="M953" s="17"/>
      <c r="N953" s="17"/>
      <c r="O953" s="17"/>
      <c r="P953" s="17"/>
      <c r="Q953" s="17"/>
      <c r="R953" s="17"/>
      <c r="S953" s="17"/>
    </row>
    <row r="954" spans="2:19" x14ac:dyDescent="0.3">
      <c r="B954" s="24" t="s">
        <v>389</v>
      </c>
      <c r="C954" s="17"/>
      <c r="D954" s="17"/>
      <c r="E954" s="17"/>
      <c r="F954" s="17"/>
      <c r="G954" s="17"/>
      <c r="H954" s="17"/>
      <c r="I954" s="17"/>
      <c r="J954" s="17"/>
      <c r="K954" s="17"/>
      <c r="L954" s="17"/>
      <c r="M954" s="17"/>
      <c r="N954" s="17"/>
      <c r="O954" s="17"/>
      <c r="P954" s="17"/>
      <c r="Q954" s="17"/>
      <c r="R954" s="17"/>
      <c r="S954" s="17"/>
    </row>
    <row r="955" spans="2:19" x14ac:dyDescent="0.3">
      <c r="B955" t="s">
        <v>378</v>
      </c>
      <c r="C955" s="17">
        <v>0.437310187509236</v>
      </c>
      <c r="D955" s="17">
        <v>0.40653559990073002</v>
      </c>
      <c r="E955" s="17">
        <v>0.46800188683601501</v>
      </c>
      <c r="F955" s="17"/>
      <c r="G955" s="17">
        <v>0.42244050419020701</v>
      </c>
      <c r="H955" s="17">
        <v>0.481400527582382</v>
      </c>
      <c r="I955" s="17">
        <v>0.43752154178286001</v>
      </c>
      <c r="J955" s="17">
        <v>0.40421900851939402</v>
      </c>
      <c r="K955" s="17"/>
      <c r="L955" s="17">
        <v>0.37093858915451899</v>
      </c>
      <c r="M955" s="17">
        <v>0.441975533460221</v>
      </c>
      <c r="N955" s="17">
        <v>0.48652617871127601</v>
      </c>
      <c r="O955" s="17">
        <v>0.437246253557521</v>
      </c>
      <c r="P955" s="17"/>
      <c r="Q955" s="17">
        <v>0.444345840913974</v>
      </c>
      <c r="R955" s="17">
        <v>0.40643016643663898</v>
      </c>
      <c r="S955" s="17">
        <v>0.35381492271243598</v>
      </c>
    </row>
    <row r="956" spans="2:19" x14ac:dyDescent="0.3">
      <c r="B956" t="s">
        <v>381</v>
      </c>
      <c r="C956" s="17">
        <v>0.32171818325540502</v>
      </c>
      <c r="D956" s="17">
        <v>0.33673635616994901</v>
      </c>
      <c r="E956" s="17">
        <v>0.30755929400638699</v>
      </c>
      <c r="F956" s="17"/>
      <c r="G956" s="17">
        <v>0.27453230031756198</v>
      </c>
      <c r="H956" s="17">
        <v>0.36056723421263498</v>
      </c>
      <c r="I956" s="17">
        <v>0.32033181161084101</v>
      </c>
      <c r="J956" s="17">
        <v>0.33561763763732999</v>
      </c>
      <c r="K956" s="17"/>
      <c r="L956" s="17">
        <v>0.35729480308092099</v>
      </c>
      <c r="M956" s="17">
        <v>0.36517745869124701</v>
      </c>
      <c r="N956" s="17">
        <v>0.294517873810899</v>
      </c>
      <c r="O956" s="17">
        <v>0.27101744474596901</v>
      </c>
      <c r="P956" s="17"/>
      <c r="Q956" s="17">
        <v>0.33705009840371097</v>
      </c>
      <c r="R956" s="17">
        <v>0.27372214632799102</v>
      </c>
      <c r="S956" s="17">
        <v>0.261863628608556</v>
      </c>
    </row>
    <row r="957" spans="2:19" x14ac:dyDescent="0.3">
      <c r="B957" t="s">
        <v>379</v>
      </c>
      <c r="C957" s="17">
        <v>0.247960825032707</v>
      </c>
      <c r="D957" s="17">
        <v>0.247366074285987</v>
      </c>
      <c r="E957" s="17">
        <v>0.24958568924262201</v>
      </c>
      <c r="F957" s="17"/>
      <c r="G957" s="17">
        <v>0.25649213141515598</v>
      </c>
      <c r="H957" s="17">
        <v>0.23368297023901499</v>
      </c>
      <c r="I957" s="17">
        <v>0.28141199954920898</v>
      </c>
      <c r="J957" s="17">
        <v>0.22281436255526699</v>
      </c>
      <c r="K957" s="17"/>
      <c r="L957" s="17">
        <v>0.211522074867175</v>
      </c>
      <c r="M957" s="17">
        <v>0.28248068976465401</v>
      </c>
      <c r="N957" s="17">
        <v>0.27188331898481299</v>
      </c>
      <c r="O957" s="17">
        <v>0.21560346498628399</v>
      </c>
      <c r="P957" s="17"/>
      <c r="Q957" s="17">
        <v>0.25331383990469403</v>
      </c>
      <c r="R957" s="17">
        <v>0.29099312654619203</v>
      </c>
      <c r="S957" s="17">
        <v>0.24072943752685</v>
      </c>
    </row>
    <row r="958" spans="2:19" x14ac:dyDescent="0.3">
      <c r="B958" t="s">
        <v>380</v>
      </c>
      <c r="C958" s="17">
        <v>0.229567191126447</v>
      </c>
      <c r="D958" s="17">
        <v>0.233302327248047</v>
      </c>
      <c r="E958" s="17">
        <v>0.22646513534336901</v>
      </c>
      <c r="F958" s="17"/>
      <c r="G958" s="17">
        <v>0.21279143461924399</v>
      </c>
      <c r="H958" s="17">
        <v>0.234398123523893</v>
      </c>
      <c r="I958" s="17">
        <v>0.26710496380238402</v>
      </c>
      <c r="J958" s="17">
        <v>0.20946316663249301</v>
      </c>
      <c r="K958" s="17"/>
      <c r="L958" s="17">
        <v>0.22039682175730799</v>
      </c>
      <c r="M958" s="17">
        <v>0.25106591437902998</v>
      </c>
      <c r="N958" s="17">
        <v>0.235782654481102</v>
      </c>
      <c r="O958" s="17">
        <v>0.20678641842669701</v>
      </c>
      <c r="P958" s="17"/>
      <c r="Q958" s="17">
        <v>0.22454765860484999</v>
      </c>
      <c r="R958" s="17">
        <v>0.21011064474886301</v>
      </c>
      <c r="S958" s="17">
        <v>0.32447389389361198</v>
      </c>
    </row>
    <row r="959" spans="2:19" x14ac:dyDescent="0.3">
      <c r="B959" t="s">
        <v>382</v>
      </c>
      <c r="C959" s="17">
        <v>0.16902339198018199</v>
      </c>
      <c r="D959" s="17">
        <v>0.16503595895905299</v>
      </c>
      <c r="E959" s="17">
        <v>0.171491713548208</v>
      </c>
      <c r="F959" s="17"/>
      <c r="G959" s="17">
        <v>0.18211568062185399</v>
      </c>
      <c r="H959" s="17">
        <v>0.15078323830054799</v>
      </c>
      <c r="I959" s="17">
        <v>0.155303244689068</v>
      </c>
      <c r="J959" s="17">
        <v>0.18605577459723799</v>
      </c>
      <c r="K959" s="17"/>
      <c r="L959" s="17">
        <v>0.17850707571219901</v>
      </c>
      <c r="M959" s="17">
        <v>0.19213637750901899</v>
      </c>
      <c r="N959" s="17">
        <v>0.153982632627814</v>
      </c>
      <c r="O959" s="17">
        <v>0.151653287516234</v>
      </c>
      <c r="P959" s="17"/>
      <c r="Q959" s="17">
        <v>0.17001034886158001</v>
      </c>
      <c r="R959" s="17">
        <v>0.24184660448212</v>
      </c>
      <c r="S959" s="17">
        <v>0.146164516982937</v>
      </c>
    </row>
    <row r="960" spans="2:19" x14ac:dyDescent="0.3">
      <c r="B960" t="s">
        <v>384</v>
      </c>
      <c r="C960" s="17">
        <v>0.15783829340452599</v>
      </c>
      <c r="D960" s="17">
        <v>0.146105950879066</v>
      </c>
      <c r="E960" s="17">
        <v>0.16996800557160899</v>
      </c>
      <c r="F960" s="17"/>
      <c r="G960" s="17">
        <v>0.14833762159324901</v>
      </c>
      <c r="H960" s="17">
        <v>0.16556925961764499</v>
      </c>
      <c r="I960" s="17">
        <v>0.165212157158769</v>
      </c>
      <c r="J960" s="17">
        <v>0.154022590605639</v>
      </c>
      <c r="K960" s="17"/>
      <c r="L960" s="17">
        <v>0.170090492896947</v>
      </c>
      <c r="M960" s="17">
        <v>0.160367172495295</v>
      </c>
      <c r="N960" s="17">
        <v>0.161407492077554</v>
      </c>
      <c r="O960" s="17">
        <v>0.13923604467536399</v>
      </c>
      <c r="P960" s="17"/>
      <c r="Q960" s="17">
        <v>0.15324898215134899</v>
      </c>
      <c r="R960" s="17">
        <v>0.22113360701753701</v>
      </c>
      <c r="S960" s="17">
        <v>0.15556365711231501</v>
      </c>
    </row>
    <row r="961" spans="2:19" x14ac:dyDescent="0.3">
      <c r="B961" t="s">
        <v>383</v>
      </c>
      <c r="C961" s="17">
        <v>0.12689979835106999</v>
      </c>
      <c r="D961" s="17">
        <v>0.114336850204294</v>
      </c>
      <c r="E961" s="17">
        <v>0.139187349677657</v>
      </c>
      <c r="F961" s="17"/>
      <c r="G961" s="17">
        <v>0.139823120763923</v>
      </c>
      <c r="H961" s="17">
        <v>0.11375192232296499</v>
      </c>
      <c r="I961" s="17">
        <v>0.139192314625426</v>
      </c>
      <c r="J961" s="17">
        <v>0.114030437550865</v>
      </c>
      <c r="K961" s="17"/>
      <c r="L961" s="17">
        <v>0.118054398866119</v>
      </c>
      <c r="M961" s="17">
        <v>0.120805627889609</v>
      </c>
      <c r="N961" s="17">
        <v>0.150372857891657</v>
      </c>
      <c r="O961" s="17">
        <v>0.114661905176718</v>
      </c>
      <c r="P961" s="17"/>
      <c r="Q961" s="17">
        <v>0.124017566678361</v>
      </c>
      <c r="R961" s="17">
        <v>0.159385172096635</v>
      </c>
      <c r="S961" s="17">
        <v>0.13941951837097499</v>
      </c>
    </row>
    <row r="962" spans="2:19" x14ac:dyDescent="0.3">
      <c r="B962" t="s">
        <v>78</v>
      </c>
      <c r="C962" s="17">
        <v>0.109181615389132</v>
      </c>
      <c r="D962" s="17">
        <v>0.12424922747191899</v>
      </c>
      <c r="E962" s="17">
        <v>9.3228781621699397E-2</v>
      </c>
      <c r="F962" s="17"/>
      <c r="G962" s="17">
        <v>0.10838299737681099</v>
      </c>
      <c r="H962" s="17">
        <v>0.107985063026767</v>
      </c>
      <c r="I962" s="17">
        <v>9.4789511187909695E-2</v>
      </c>
      <c r="J962" s="17">
        <v>0.12641344323510501</v>
      </c>
      <c r="K962" s="17"/>
      <c r="L962" s="17">
        <v>9.6553570683506104E-2</v>
      </c>
      <c r="M962" s="17">
        <v>9.4498140347279297E-2</v>
      </c>
      <c r="N962" s="17">
        <v>0.118494506996653</v>
      </c>
      <c r="O962" s="17">
        <v>0.12674279849318201</v>
      </c>
      <c r="P962" s="17"/>
      <c r="Q962" s="17">
        <v>0.108291350364439</v>
      </c>
      <c r="R962" s="17">
        <v>9.8166440468391195E-2</v>
      </c>
      <c r="S962" s="17">
        <v>6.4954643496400594E-2</v>
      </c>
    </row>
    <row r="963" spans="2:19" x14ac:dyDescent="0.3">
      <c r="B963" t="s">
        <v>385</v>
      </c>
      <c r="C963" s="17">
        <v>2.38564220561941E-2</v>
      </c>
      <c r="D963" s="17">
        <v>2.4877300967916498E-2</v>
      </c>
      <c r="E963" s="17">
        <v>2.3012119029747698E-2</v>
      </c>
      <c r="F963" s="17"/>
      <c r="G963" s="17">
        <v>1.7891966902314399E-2</v>
      </c>
      <c r="H963" s="17">
        <v>3.20277745280882E-2</v>
      </c>
      <c r="I963" s="17">
        <v>1.85496231455924E-2</v>
      </c>
      <c r="J963" s="17">
        <v>2.7346715216522498E-2</v>
      </c>
      <c r="K963" s="17"/>
      <c r="L963" s="17">
        <v>3.9450100262985899E-2</v>
      </c>
      <c r="M963" s="17">
        <v>1.3430318965769E-2</v>
      </c>
      <c r="N963" s="17">
        <v>1.62297961382557E-2</v>
      </c>
      <c r="O963" s="17">
        <v>2.9761198913945498E-2</v>
      </c>
      <c r="P963" s="17"/>
      <c r="Q963" s="17">
        <v>2.2461696547794199E-2</v>
      </c>
      <c r="R963" s="17">
        <v>1.41594931350577E-2</v>
      </c>
      <c r="S963" s="17">
        <v>3.2442509254584098E-2</v>
      </c>
    </row>
    <row r="964" spans="2:19" x14ac:dyDescent="0.3">
      <c r="C964" s="17"/>
      <c r="D964" s="17"/>
      <c r="E964" s="17"/>
      <c r="F964" s="17"/>
      <c r="G964" s="17"/>
      <c r="H964" s="17"/>
      <c r="I964" s="17"/>
      <c r="J964" s="17"/>
      <c r="K964" s="17"/>
      <c r="L964" s="17"/>
      <c r="M964" s="17"/>
      <c r="N964" s="17"/>
      <c r="O964" s="17"/>
      <c r="P964" s="17"/>
      <c r="Q964" s="17"/>
      <c r="R964" s="17"/>
      <c r="S964" s="17"/>
    </row>
    <row r="965" spans="2:19" x14ac:dyDescent="0.3">
      <c r="B965" s="6" t="s">
        <v>390</v>
      </c>
      <c r="C965" s="17"/>
      <c r="D965" s="17"/>
      <c r="E965" s="17"/>
      <c r="F965" s="17"/>
      <c r="G965" s="17"/>
      <c r="H965" s="17"/>
      <c r="I965" s="17"/>
      <c r="J965" s="17"/>
      <c r="K965" s="17"/>
      <c r="L965" s="17"/>
      <c r="M965" s="17"/>
      <c r="N965" s="17"/>
      <c r="O965" s="17"/>
      <c r="P965" s="17"/>
      <c r="Q965" s="17"/>
      <c r="R965" s="17"/>
      <c r="S965" s="17"/>
    </row>
    <row r="966" spans="2:19" x14ac:dyDescent="0.3">
      <c r="B966" s="24" t="s">
        <v>391</v>
      </c>
      <c r="C966" s="17"/>
      <c r="D966" s="17"/>
      <c r="E966" s="17"/>
      <c r="F966" s="17"/>
      <c r="G966" s="17"/>
      <c r="H966" s="17"/>
      <c r="I966" s="17"/>
      <c r="J966" s="17"/>
      <c r="K966" s="17"/>
      <c r="L966" s="17"/>
      <c r="M966" s="17"/>
      <c r="N966" s="17"/>
      <c r="O966" s="17"/>
      <c r="P966" s="17"/>
      <c r="Q966" s="17"/>
      <c r="R966" s="17"/>
      <c r="S966" s="17"/>
    </row>
    <row r="967" spans="2:19" x14ac:dyDescent="0.3">
      <c r="B967" t="s">
        <v>378</v>
      </c>
      <c r="C967" s="17">
        <v>0.46433172264245798</v>
      </c>
      <c r="D967" s="17">
        <v>0.45803497199342702</v>
      </c>
      <c r="E967" s="17">
        <v>0.46851857322233897</v>
      </c>
      <c r="F967" s="17"/>
      <c r="G967" s="17">
        <v>0.45136320661554402</v>
      </c>
      <c r="H967" s="17">
        <v>0.46103728778070302</v>
      </c>
      <c r="I967" s="17">
        <v>0.49405394186151902</v>
      </c>
      <c r="J967" s="17">
        <v>0.45437791112224002</v>
      </c>
      <c r="K967" s="17"/>
      <c r="L967" s="17">
        <v>0.41987004344876599</v>
      </c>
      <c r="M967" s="17">
        <v>0.43772452216978802</v>
      </c>
      <c r="N967" s="17">
        <v>0.45289883663446101</v>
      </c>
      <c r="O967" s="17">
        <v>0.54518779242655802</v>
      </c>
      <c r="P967" s="17"/>
      <c r="Q967" s="17">
        <v>0.46189730951051799</v>
      </c>
      <c r="R967" s="17">
        <v>0.45858112168744303</v>
      </c>
      <c r="S967" s="17">
        <v>0.44933304090489601</v>
      </c>
    </row>
    <row r="968" spans="2:19" x14ac:dyDescent="0.3">
      <c r="B968" t="s">
        <v>382</v>
      </c>
      <c r="C968" s="17">
        <v>0.25283056863023501</v>
      </c>
      <c r="D968" s="17">
        <v>0.254931329208542</v>
      </c>
      <c r="E968" s="17">
        <v>0.24966681794822801</v>
      </c>
      <c r="F968" s="17"/>
      <c r="G968" s="17">
        <v>0.25446979412125698</v>
      </c>
      <c r="H968" s="17">
        <v>0.270351649231446</v>
      </c>
      <c r="I968" s="17">
        <v>0.26671009145271601</v>
      </c>
      <c r="J968" s="17">
        <v>0.21503442066754599</v>
      </c>
      <c r="K968" s="17"/>
      <c r="L968" s="17">
        <v>0.21610806454034001</v>
      </c>
      <c r="M968" s="17">
        <v>0.27183526121852702</v>
      </c>
      <c r="N968" s="17">
        <v>0.27593726097777999</v>
      </c>
      <c r="O968" s="17">
        <v>0.24329454599839401</v>
      </c>
      <c r="P968" s="17"/>
      <c r="Q968" s="17">
        <v>0.25599633704276398</v>
      </c>
      <c r="R968" s="17">
        <v>0.266524722746665</v>
      </c>
      <c r="S968" s="17">
        <v>0.23301919957262701</v>
      </c>
    </row>
    <row r="969" spans="2:19" x14ac:dyDescent="0.3">
      <c r="B969" t="s">
        <v>381</v>
      </c>
      <c r="C969" s="17">
        <v>0.233907634791471</v>
      </c>
      <c r="D969" s="17">
        <v>0.22873972164460901</v>
      </c>
      <c r="E969" s="17">
        <v>0.23922813259572001</v>
      </c>
      <c r="F969" s="17"/>
      <c r="G969" s="17">
        <v>0.205994839828745</v>
      </c>
      <c r="H969" s="17">
        <v>0.24817800614105801</v>
      </c>
      <c r="I969" s="17">
        <v>0.26574329274286801</v>
      </c>
      <c r="J969" s="17">
        <v>0.22781104966812901</v>
      </c>
      <c r="K969" s="17"/>
      <c r="L969" s="17">
        <v>0.24369618334726101</v>
      </c>
      <c r="M969" s="17">
        <v>0.24559075470203401</v>
      </c>
      <c r="N969" s="17">
        <v>0.21923204516841299</v>
      </c>
      <c r="O969" s="17">
        <v>0.22852562699945</v>
      </c>
      <c r="P969" s="17"/>
      <c r="Q969" s="17">
        <v>0.22945224864361899</v>
      </c>
      <c r="R969" s="17">
        <v>0.22743278441661399</v>
      </c>
      <c r="S969" s="17">
        <v>0.23407228726736101</v>
      </c>
    </row>
    <row r="970" spans="2:19" x14ac:dyDescent="0.3">
      <c r="B970" t="s">
        <v>379</v>
      </c>
      <c r="C970" s="17">
        <v>0.226208947311928</v>
      </c>
      <c r="D970" s="17">
        <v>0.220406891728368</v>
      </c>
      <c r="E970" s="17">
        <v>0.23085753247565</v>
      </c>
      <c r="F970" s="17"/>
      <c r="G970" s="17">
        <v>0.23357470549036199</v>
      </c>
      <c r="H970" s="17">
        <v>0.203747600993369</v>
      </c>
      <c r="I970" s="17">
        <v>0.29509285096392002</v>
      </c>
      <c r="J970" s="17">
        <v>0.17929550349193299</v>
      </c>
      <c r="K970" s="17"/>
      <c r="L970" s="17">
        <v>0.19182017045908301</v>
      </c>
      <c r="M970" s="17">
        <v>0.22380810322788899</v>
      </c>
      <c r="N970" s="17">
        <v>0.249148397781606</v>
      </c>
      <c r="O970" s="17">
        <v>0.23639856551131999</v>
      </c>
      <c r="P970" s="17"/>
      <c r="Q970" s="17">
        <v>0.216266500072509</v>
      </c>
      <c r="R970" s="17">
        <v>0.35376107398511603</v>
      </c>
      <c r="S970" s="17">
        <v>0.21718901914062799</v>
      </c>
    </row>
    <row r="971" spans="2:19" x14ac:dyDescent="0.3">
      <c r="B971" t="s">
        <v>380</v>
      </c>
      <c r="C971" s="17">
        <v>0.18065203618411399</v>
      </c>
      <c r="D971" s="17">
        <v>0.17458402250888599</v>
      </c>
      <c r="E971" s="17">
        <v>0.185080343019529</v>
      </c>
      <c r="F971" s="17"/>
      <c r="G971" s="17">
        <v>0.200179151275306</v>
      </c>
      <c r="H971" s="17">
        <v>0.15840480781639099</v>
      </c>
      <c r="I971" s="17">
        <v>0.186221154587382</v>
      </c>
      <c r="J971" s="17">
        <v>0.173884702312501</v>
      </c>
      <c r="K971" s="17"/>
      <c r="L971" s="17">
        <v>0.145379823297002</v>
      </c>
      <c r="M971" s="17">
        <v>0.185363142071966</v>
      </c>
      <c r="N971" s="17">
        <v>0.176393124969971</v>
      </c>
      <c r="O971" s="17">
        <v>0.213451713962857</v>
      </c>
      <c r="P971" s="17"/>
      <c r="Q971" s="17">
        <v>0.17473154698904</v>
      </c>
      <c r="R971" s="17">
        <v>0.26292398860379101</v>
      </c>
      <c r="S971" s="17">
        <v>0.21010463190989301</v>
      </c>
    </row>
    <row r="972" spans="2:19" x14ac:dyDescent="0.3">
      <c r="B972" t="s">
        <v>383</v>
      </c>
      <c r="C972" s="17">
        <v>0.161619276058378</v>
      </c>
      <c r="D972" s="17">
        <v>0.17512142622765201</v>
      </c>
      <c r="E972" s="17">
        <v>0.14788167183921699</v>
      </c>
      <c r="F972" s="17"/>
      <c r="G972" s="17">
        <v>0.17108515756961801</v>
      </c>
      <c r="H972" s="17">
        <v>0.152908535282608</v>
      </c>
      <c r="I972" s="17">
        <v>0.159477970530395</v>
      </c>
      <c r="J972" s="17">
        <v>0.159658165040204</v>
      </c>
      <c r="K972" s="17"/>
      <c r="L972" s="17">
        <v>0.14062792703378099</v>
      </c>
      <c r="M972" s="17">
        <v>0.16397710809386201</v>
      </c>
      <c r="N972" s="17">
        <v>0.16652952015997399</v>
      </c>
      <c r="O972" s="17">
        <v>0.173652947172696</v>
      </c>
      <c r="P972" s="17"/>
      <c r="Q972" s="17">
        <v>0.145965586059944</v>
      </c>
      <c r="R972" s="17">
        <v>0.219346362059645</v>
      </c>
      <c r="S972" s="17">
        <v>0.28747930653603199</v>
      </c>
    </row>
    <row r="973" spans="2:19" x14ac:dyDescent="0.3">
      <c r="B973" t="s">
        <v>384</v>
      </c>
      <c r="C973" s="17">
        <v>0.137654792729002</v>
      </c>
      <c r="D973" s="17">
        <v>0.105715816828406</v>
      </c>
      <c r="E973" s="17">
        <v>0.16614978463145899</v>
      </c>
      <c r="F973" s="17"/>
      <c r="G973" s="17">
        <v>0.12814177018915199</v>
      </c>
      <c r="H973" s="17">
        <v>0.139915756649273</v>
      </c>
      <c r="I973" s="17">
        <v>0.16241130552032099</v>
      </c>
      <c r="J973" s="17">
        <v>0.123269384800997</v>
      </c>
      <c r="K973" s="17"/>
      <c r="L973" s="17">
        <v>0.14222521943010999</v>
      </c>
      <c r="M973" s="17">
        <v>0.12968524000942599</v>
      </c>
      <c r="N973" s="17">
        <v>0.123081429115847</v>
      </c>
      <c r="O973" s="17">
        <v>0.15700558638697601</v>
      </c>
      <c r="P973" s="17"/>
      <c r="Q973" s="17">
        <v>0.13257167836175199</v>
      </c>
      <c r="R973" s="17">
        <v>0.16852671017308801</v>
      </c>
      <c r="S973" s="17">
        <v>0.134303710123159</v>
      </c>
    </row>
    <row r="974" spans="2:19" x14ac:dyDescent="0.3">
      <c r="B974" t="s">
        <v>78</v>
      </c>
      <c r="C974" s="17">
        <v>9.3061716312055898E-2</v>
      </c>
      <c r="D974" s="17">
        <v>0.103196193082562</v>
      </c>
      <c r="E974" s="17">
        <v>8.1277636016049398E-2</v>
      </c>
      <c r="F974" s="17"/>
      <c r="G974" s="17">
        <v>9.3011637512262699E-2</v>
      </c>
      <c r="H974" s="17">
        <v>9.8768676863827704E-2</v>
      </c>
      <c r="I974" s="17">
        <v>7.4422048225547294E-2</v>
      </c>
      <c r="J974" s="17">
        <v>0.105272920283182</v>
      </c>
      <c r="K974" s="17"/>
      <c r="L974" s="17">
        <v>0.104788717452567</v>
      </c>
      <c r="M974" s="17">
        <v>9.7389997721452598E-2</v>
      </c>
      <c r="N974" s="17">
        <v>9.5065937685008206E-2</v>
      </c>
      <c r="O974" s="17">
        <v>7.5544584148499599E-2</v>
      </c>
      <c r="P974" s="17"/>
      <c r="Q974" s="17">
        <v>9.5238716546083693E-2</v>
      </c>
      <c r="R974" s="17">
        <v>8.5879114176344695E-2</v>
      </c>
      <c r="S974" s="17">
        <v>6.6545578278818102E-2</v>
      </c>
    </row>
    <row r="975" spans="2:19" x14ac:dyDescent="0.3">
      <c r="B975" t="s">
        <v>385</v>
      </c>
      <c r="C975" s="17">
        <v>2.4102950079231501E-2</v>
      </c>
      <c r="D975" s="17">
        <v>2.38175517744257E-2</v>
      </c>
      <c r="E975" s="17">
        <v>2.4656254322284601E-2</v>
      </c>
      <c r="F975" s="17"/>
      <c r="G975" s="17">
        <v>1.7800930191725701E-2</v>
      </c>
      <c r="H975" s="17">
        <v>2.52360040999417E-2</v>
      </c>
      <c r="I975" s="17">
        <v>3.2046751184896E-2</v>
      </c>
      <c r="J975" s="17">
        <v>2.42475590046284E-2</v>
      </c>
      <c r="K975" s="17"/>
      <c r="L975" s="17">
        <v>2.1362082481823599E-2</v>
      </c>
      <c r="M975" s="17">
        <v>1.5215734227187199E-2</v>
      </c>
      <c r="N975" s="17">
        <v>3.3462625725596502E-2</v>
      </c>
      <c r="O975" s="17">
        <v>2.57129872233187E-2</v>
      </c>
      <c r="P975" s="17"/>
      <c r="Q975" s="17">
        <v>2.6860124742361501E-2</v>
      </c>
      <c r="R975" s="17">
        <v>0</v>
      </c>
      <c r="S975" s="17">
        <v>8.1164068381950494E-3</v>
      </c>
    </row>
    <row r="976" spans="2:19" x14ac:dyDescent="0.3">
      <c r="C976" s="17"/>
      <c r="D976" s="17"/>
      <c r="E976" s="17"/>
      <c r="F976" s="17"/>
      <c r="G976" s="17"/>
      <c r="H976" s="17"/>
      <c r="I976" s="17"/>
      <c r="J976" s="17"/>
      <c r="K976" s="17"/>
      <c r="L976" s="17"/>
      <c r="M976" s="17"/>
      <c r="N976" s="17"/>
      <c r="O976" s="17"/>
      <c r="P976" s="17"/>
      <c r="Q976" s="17"/>
      <c r="R976" s="17"/>
      <c r="S976" s="17"/>
    </row>
    <row r="977" spans="2:19" x14ac:dyDescent="0.3">
      <c r="B977" s="6" t="s">
        <v>392</v>
      </c>
      <c r="C977" s="17"/>
      <c r="D977" s="17"/>
      <c r="E977" s="17"/>
      <c r="F977" s="17"/>
      <c r="G977" s="17"/>
      <c r="H977" s="17"/>
      <c r="I977" s="17"/>
      <c r="J977" s="17"/>
      <c r="K977" s="17"/>
      <c r="L977" s="17"/>
      <c r="M977" s="17"/>
      <c r="N977" s="17"/>
      <c r="O977" s="17"/>
      <c r="P977" s="17"/>
      <c r="Q977" s="17"/>
      <c r="R977" s="17"/>
      <c r="S977" s="17"/>
    </row>
    <row r="978" spans="2:19" x14ac:dyDescent="0.3">
      <c r="B978" s="24" t="s">
        <v>393</v>
      </c>
      <c r="C978" s="17"/>
      <c r="D978" s="17"/>
      <c r="E978" s="17"/>
      <c r="F978" s="17"/>
      <c r="G978" s="17"/>
      <c r="H978" s="17"/>
      <c r="I978" s="17"/>
      <c r="J978" s="17"/>
      <c r="K978" s="17"/>
      <c r="L978" s="17"/>
      <c r="M978" s="17"/>
      <c r="N978" s="17"/>
      <c r="O978" s="17"/>
      <c r="P978" s="17"/>
      <c r="Q978" s="17"/>
      <c r="R978" s="17"/>
      <c r="S978" s="17"/>
    </row>
    <row r="979" spans="2:19" x14ac:dyDescent="0.3">
      <c r="B979" t="s">
        <v>378</v>
      </c>
      <c r="C979" s="17">
        <v>0.46438406324850201</v>
      </c>
      <c r="D979" s="17">
        <v>0.46820645099629299</v>
      </c>
      <c r="E979" s="17">
        <v>0.45802576760152702</v>
      </c>
      <c r="F979" s="17"/>
      <c r="G979" s="17">
        <v>0.44057741599586198</v>
      </c>
      <c r="H979" s="17">
        <v>0.48440424021485801</v>
      </c>
      <c r="I979" s="17">
        <v>0.51539250212715304</v>
      </c>
      <c r="J979" s="17">
        <v>0.428976096054898</v>
      </c>
      <c r="K979" s="17"/>
      <c r="L979" s="17">
        <v>0.40334059750710399</v>
      </c>
      <c r="M979" s="17">
        <v>0.47269240703558102</v>
      </c>
      <c r="N979" s="17">
        <v>0.46668539409065302</v>
      </c>
      <c r="O979" s="17">
        <v>0.49944854153639501</v>
      </c>
      <c r="P979" s="17"/>
      <c r="Q979" s="17">
        <v>0.45911449210291999</v>
      </c>
      <c r="R979" s="17">
        <v>0.47517976055321098</v>
      </c>
      <c r="S979" s="17">
        <v>0.40803002203309202</v>
      </c>
    </row>
    <row r="980" spans="2:19" x14ac:dyDescent="0.3">
      <c r="B980" t="s">
        <v>381</v>
      </c>
      <c r="C980" s="17">
        <v>0.239343193739669</v>
      </c>
      <c r="D980" s="17">
        <v>0.23559233820500899</v>
      </c>
      <c r="E980" s="17">
        <v>0.24521067379859901</v>
      </c>
      <c r="F980" s="17"/>
      <c r="G980" s="17">
        <v>0.21583145700828499</v>
      </c>
      <c r="H980" s="17">
        <v>0.23405108977790501</v>
      </c>
      <c r="I980" s="17">
        <v>0.24867957265298499</v>
      </c>
      <c r="J980" s="17">
        <v>0.26778786327508602</v>
      </c>
      <c r="K980" s="17"/>
      <c r="L980" s="17">
        <v>0.27211626056615101</v>
      </c>
      <c r="M980" s="17">
        <v>0.22707861151240799</v>
      </c>
      <c r="N980" s="17">
        <v>0.24553401997789401</v>
      </c>
      <c r="O980" s="17">
        <v>0.22059956594469701</v>
      </c>
      <c r="P980" s="17"/>
      <c r="Q980" s="17">
        <v>0.24565568316202699</v>
      </c>
      <c r="R980" s="17">
        <v>0.25310818070977897</v>
      </c>
      <c r="S980" s="17">
        <v>0.18310109041591999</v>
      </c>
    </row>
    <row r="981" spans="2:19" x14ac:dyDescent="0.3">
      <c r="B981" t="s">
        <v>379</v>
      </c>
      <c r="C981" s="17">
        <v>0.2356853657861</v>
      </c>
      <c r="D981" s="17">
        <v>0.23619937877977101</v>
      </c>
      <c r="E981" s="17">
        <v>0.23461663947801001</v>
      </c>
      <c r="F981" s="17"/>
      <c r="G981" s="17">
        <v>0.25594065539257199</v>
      </c>
      <c r="H981" s="17">
        <v>0.19699923421931001</v>
      </c>
      <c r="I981" s="17">
        <v>0.27868182368462702</v>
      </c>
      <c r="J981" s="17">
        <v>0.206932905071671</v>
      </c>
      <c r="K981" s="17"/>
      <c r="L981" s="17">
        <v>0.23328816053849399</v>
      </c>
      <c r="M981" s="17">
        <v>0.232496506127472</v>
      </c>
      <c r="N981" s="17">
        <v>0.22998845464756501</v>
      </c>
      <c r="O981" s="17">
        <v>0.246067878747839</v>
      </c>
      <c r="P981" s="17"/>
      <c r="Q981" s="17">
        <v>0.23225327624213099</v>
      </c>
      <c r="R981" s="17">
        <v>0.33633458418504603</v>
      </c>
      <c r="S981" s="17">
        <v>0.23286774853036299</v>
      </c>
    </row>
    <row r="982" spans="2:19" x14ac:dyDescent="0.3">
      <c r="B982" t="s">
        <v>380</v>
      </c>
      <c r="C982" s="17">
        <v>0.200458366106497</v>
      </c>
      <c r="D982" s="17">
        <v>0.199396026570828</v>
      </c>
      <c r="E982" s="17">
        <v>0.19960397324614901</v>
      </c>
      <c r="F982" s="17"/>
      <c r="G982" s="17">
        <v>0.17781680363601701</v>
      </c>
      <c r="H982" s="17">
        <v>0.19052107728380799</v>
      </c>
      <c r="I982" s="17">
        <v>0.238528971845656</v>
      </c>
      <c r="J982" s="17">
        <v>0.21124118918696799</v>
      </c>
      <c r="K982" s="17"/>
      <c r="L982" s="17">
        <v>0.18605532850992901</v>
      </c>
      <c r="M982" s="17">
        <v>0.202391096377319</v>
      </c>
      <c r="N982" s="17">
        <v>0.22223939179538299</v>
      </c>
      <c r="O982" s="17">
        <v>0.187900398257764</v>
      </c>
      <c r="P982" s="17"/>
      <c r="Q982" s="17">
        <v>0.19262714690628899</v>
      </c>
      <c r="R982" s="17">
        <v>0.23706814023637299</v>
      </c>
      <c r="S982" s="17">
        <v>0.27430666533949899</v>
      </c>
    </row>
    <row r="983" spans="2:19" x14ac:dyDescent="0.3">
      <c r="B983" t="s">
        <v>382</v>
      </c>
      <c r="C983" s="17">
        <v>0.186626198050375</v>
      </c>
      <c r="D983" s="17">
        <v>0.17693113136248401</v>
      </c>
      <c r="E983" s="17">
        <v>0.196097753828019</v>
      </c>
      <c r="F983" s="17"/>
      <c r="G983" s="17">
        <v>0.189804894026044</v>
      </c>
      <c r="H983" s="17">
        <v>0.186072034942867</v>
      </c>
      <c r="I983" s="17">
        <v>0.20069321045406799</v>
      </c>
      <c r="J983" s="17">
        <v>0.16808110393803899</v>
      </c>
      <c r="K983" s="17"/>
      <c r="L983" s="17">
        <v>0.19309679363728899</v>
      </c>
      <c r="M983" s="17">
        <v>0.193950901528644</v>
      </c>
      <c r="N983" s="17">
        <v>0.166718701975867</v>
      </c>
      <c r="O983" s="17">
        <v>0.19446609875894799</v>
      </c>
      <c r="P983" s="17"/>
      <c r="Q983" s="17">
        <v>0.183585040309278</v>
      </c>
      <c r="R983" s="17">
        <v>0.16453808397321701</v>
      </c>
      <c r="S983" s="17">
        <v>0.21287519645904199</v>
      </c>
    </row>
    <row r="984" spans="2:19" x14ac:dyDescent="0.3">
      <c r="B984" t="s">
        <v>383</v>
      </c>
      <c r="C984" s="17">
        <v>0.162372159875218</v>
      </c>
      <c r="D984" s="17">
        <v>0.15056408193297399</v>
      </c>
      <c r="E984" s="17">
        <v>0.17258383496095001</v>
      </c>
      <c r="F984" s="17"/>
      <c r="G984" s="17">
        <v>0.18129248597497</v>
      </c>
      <c r="H984" s="17">
        <v>0.17483645010989399</v>
      </c>
      <c r="I984" s="17">
        <v>0.16490838190301399</v>
      </c>
      <c r="J984" s="17">
        <v>0.119407520354398</v>
      </c>
      <c r="K984" s="17"/>
      <c r="L984" s="17">
        <v>0.11412128258792301</v>
      </c>
      <c r="M984" s="17">
        <v>0.15002136481348499</v>
      </c>
      <c r="N984" s="17">
        <v>0.172537699663209</v>
      </c>
      <c r="O984" s="17">
        <v>0.19976972558796599</v>
      </c>
      <c r="P984" s="17"/>
      <c r="Q984" s="17">
        <v>0.15018977827845101</v>
      </c>
      <c r="R984" s="17">
        <v>0.18243336789804199</v>
      </c>
      <c r="S984" s="17">
        <v>0.220929748161769</v>
      </c>
    </row>
    <row r="985" spans="2:19" x14ac:dyDescent="0.3">
      <c r="B985" t="s">
        <v>384</v>
      </c>
      <c r="C985" s="17">
        <v>0.127029088257195</v>
      </c>
      <c r="D985" s="17">
        <v>0.11556365167480501</v>
      </c>
      <c r="E985" s="17">
        <v>0.14104578818253</v>
      </c>
      <c r="F985" s="17"/>
      <c r="G985" s="17">
        <v>0.114864475442134</v>
      </c>
      <c r="H985" s="17">
        <v>0.122109040742631</v>
      </c>
      <c r="I985" s="17">
        <v>0.17345705638607001</v>
      </c>
      <c r="J985" s="17">
        <v>0.10742302959165299</v>
      </c>
      <c r="K985" s="17"/>
      <c r="L985" s="17">
        <v>0.12413336461822801</v>
      </c>
      <c r="M985" s="17">
        <v>0.12777270268406299</v>
      </c>
      <c r="N985" s="17">
        <v>0.13439762731577701</v>
      </c>
      <c r="O985" s="17">
        <v>0.121232888469632</v>
      </c>
      <c r="P985" s="17"/>
      <c r="Q985" s="17">
        <v>0.125219693307875</v>
      </c>
      <c r="R985" s="17">
        <v>0.140888698117837</v>
      </c>
      <c r="S985" s="17">
        <v>0.17291733678481999</v>
      </c>
    </row>
    <row r="986" spans="2:19" x14ac:dyDescent="0.3">
      <c r="B986" t="s">
        <v>78</v>
      </c>
      <c r="C986" s="17">
        <v>0.12681594156586601</v>
      </c>
      <c r="D986" s="17">
        <v>0.13277726822979599</v>
      </c>
      <c r="E986" s="17">
        <v>0.12074282286224899</v>
      </c>
      <c r="F986" s="17"/>
      <c r="G986" s="17">
        <v>0.13833846596704499</v>
      </c>
      <c r="H986" s="17">
        <v>0.12746143225679901</v>
      </c>
      <c r="I986" s="17">
        <v>9.9064864586954904E-2</v>
      </c>
      <c r="J986" s="17">
        <v>0.137635941671679</v>
      </c>
      <c r="K986" s="17"/>
      <c r="L986" s="17">
        <v>0.12837144663156499</v>
      </c>
      <c r="M986" s="17">
        <v>0.12568354043590099</v>
      </c>
      <c r="N986" s="17">
        <v>0.13097673154446099</v>
      </c>
      <c r="O986" s="17">
        <v>0.12264870548397599</v>
      </c>
      <c r="P986" s="17"/>
      <c r="Q986" s="17">
        <v>0.13199991002716599</v>
      </c>
      <c r="R986" s="17">
        <v>8.7625667639484095E-2</v>
      </c>
      <c r="S986" s="17">
        <v>0.119915350443278</v>
      </c>
    </row>
    <row r="987" spans="2:19" x14ac:dyDescent="0.3">
      <c r="B987" t="s">
        <v>385</v>
      </c>
      <c r="C987" s="17">
        <v>2.1947440588080701E-2</v>
      </c>
      <c r="D987" s="17">
        <v>1.6832285800021898E-2</v>
      </c>
      <c r="E987" s="17">
        <v>2.77262174187719E-2</v>
      </c>
      <c r="F987" s="17"/>
      <c r="G987" s="17">
        <v>1.6610719594708799E-2</v>
      </c>
      <c r="H987" s="17">
        <v>2.3538763754384399E-2</v>
      </c>
      <c r="I987" s="17">
        <v>2.9996905762119101E-2</v>
      </c>
      <c r="J987" s="17">
        <v>2.0380081385139599E-2</v>
      </c>
      <c r="K987" s="17"/>
      <c r="L987" s="17">
        <v>2.51627250843359E-2</v>
      </c>
      <c r="M987" s="17">
        <v>1.04158895291738E-2</v>
      </c>
      <c r="N987" s="17">
        <v>2.9480781011395601E-2</v>
      </c>
      <c r="O987" s="17">
        <v>2.30673721151761E-2</v>
      </c>
      <c r="P987" s="17"/>
      <c r="Q987" s="17">
        <v>2.48563864552406E-2</v>
      </c>
      <c r="R987" s="17">
        <v>0</v>
      </c>
      <c r="S987" s="17">
        <v>1.5241092136526999E-2</v>
      </c>
    </row>
    <row r="988" spans="2:19" x14ac:dyDescent="0.3">
      <c r="C988" s="17"/>
      <c r="D988" s="17"/>
      <c r="E988" s="17"/>
      <c r="F988" s="17"/>
      <c r="G988" s="17"/>
      <c r="H988" s="17"/>
      <c r="I988" s="17"/>
      <c r="J988" s="17"/>
      <c r="K988" s="17"/>
      <c r="L988" s="17"/>
      <c r="M988" s="17"/>
      <c r="N988" s="17"/>
      <c r="O988" s="17"/>
      <c r="P988" s="17"/>
      <c r="Q988" s="17"/>
      <c r="R988" s="17"/>
      <c r="S988" s="17"/>
    </row>
    <row r="989" spans="2:19" x14ac:dyDescent="0.3">
      <c r="B989" s="6" t="s">
        <v>394</v>
      </c>
      <c r="C989" s="17"/>
      <c r="D989" s="17"/>
      <c r="E989" s="17"/>
      <c r="F989" s="17"/>
      <c r="G989" s="17"/>
      <c r="H989" s="17"/>
      <c r="I989" s="17"/>
      <c r="J989" s="17"/>
      <c r="K989" s="17"/>
      <c r="L989" s="17"/>
      <c r="M989" s="17"/>
      <c r="N989" s="17"/>
      <c r="O989" s="17"/>
      <c r="P989" s="17"/>
      <c r="Q989" s="17"/>
      <c r="R989" s="17"/>
      <c r="S989" s="17"/>
    </row>
    <row r="990" spans="2:19" x14ac:dyDescent="0.3">
      <c r="B990" s="24" t="s">
        <v>395</v>
      </c>
      <c r="C990" s="17"/>
      <c r="D990" s="17"/>
      <c r="E990" s="17"/>
      <c r="F990" s="17"/>
      <c r="G990" s="17"/>
      <c r="H990" s="17"/>
      <c r="I990" s="17"/>
      <c r="J990" s="17"/>
      <c r="K990" s="17"/>
      <c r="L990" s="17"/>
      <c r="M990" s="17"/>
      <c r="N990" s="17"/>
      <c r="O990" s="17"/>
      <c r="P990" s="17"/>
      <c r="Q990" s="17"/>
      <c r="R990" s="17"/>
      <c r="S990" s="17"/>
    </row>
    <row r="991" spans="2:19" x14ac:dyDescent="0.3">
      <c r="B991" t="s">
        <v>378</v>
      </c>
      <c r="C991" s="17">
        <v>0.39339280517458097</v>
      </c>
      <c r="D991" s="17">
        <v>0.39744314048306301</v>
      </c>
      <c r="E991" s="17">
        <v>0.391996307485937</v>
      </c>
      <c r="F991" s="17"/>
      <c r="G991" s="17">
        <v>0.38780143691729302</v>
      </c>
      <c r="H991" s="17">
        <v>0.40895414996248802</v>
      </c>
      <c r="I991" s="17">
        <v>0.38911925643423001</v>
      </c>
      <c r="J991" s="17">
        <v>0.39165829011959702</v>
      </c>
      <c r="K991" s="17"/>
      <c r="L991" s="17">
        <v>0.31773098449176201</v>
      </c>
      <c r="M991" s="17">
        <v>0.35379903049372102</v>
      </c>
      <c r="N991" s="17">
        <v>0.39535944228992698</v>
      </c>
      <c r="O991" s="17">
        <v>0.48704307230303101</v>
      </c>
      <c r="P991" s="17"/>
      <c r="Q991" s="17">
        <v>0.37934996054702402</v>
      </c>
      <c r="R991" s="17">
        <v>0.42050626186746098</v>
      </c>
      <c r="S991" s="17">
        <v>0.40839808532643002</v>
      </c>
    </row>
    <row r="992" spans="2:19" x14ac:dyDescent="0.3">
      <c r="B992" t="s">
        <v>379</v>
      </c>
      <c r="C992" s="17">
        <v>0.294905506224381</v>
      </c>
      <c r="D992" s="17">
        <v>0.30995466217008699</v>
      </c>
      <c r="E992" s="17">
        <v>0.276808126103745</v>
      </c>
      <c r="F992" s="17"/>
      <c r="G992" s="17">
        <v>0.329515672998828</v>
      </c>
      <c r="H992" s="17">
        <v>0.28592734942125803</v>
      </c>
      <c r="I992" s="17">
        <v>0.25958287903259603</v>
      </c>
      <c r="J992" s="17">
        <v>0.28831409882376702</v>
      </c>
      <c r="K992" s="17"/>
      <c r="L992" s="17">
        <v>0.352854465020568</v>
      </c>
      <c r="M992" s="17">
        <v>0.251338754367192</v>
      </c>
      <c r="N992" s="17">
        <v>0.27198309096621998</v>
      </c>
      <c r="O992" s="17">
        <v>0.31206091776407002</v>
      </c>
      <c r="P992" s="17"/>
      <c r="Q992" s="17">
        <v>0.28453368807041801</v>
      </c>
      <c r="R992" s="17">
        <v>0.354916899195376</v>
      </c>
      <c r="S992" s="17">
        <v>0.34873736233772401</v>
      </c>
    </row>
    <row r="993" spans="2:19" x14ac:dyDescent="0.3">
      <c r="B993" t="s">
        <v>380</v>
      </c>
      <c r="C993" s="17">
        <v>0.211274047363774</v>
      </c>
      <c r="D993" s="17">
        <v>0.20193407006172601</v>
      </c>
      <c r="E993" s="17">
        <v>0.221597254239499</v>
      </c>
      <c r="F993" s="17"/>
      <c r="G993" s="17">
        <v>0.222636024206154</v>
      </c>
      <c r="H993" s="17">
        <v>0.197497318583151</v>
      </c>
      <c r="I993" s="17">
        <v>0.221791669031806</v>
      </c>
      <c r="J993" s="17">
        <v>0.197255040890644</v>
      </c>
      <c r="K993" s="17"/>
      <c r="L993" s="17">
        <v>0.209257306891628</v>
      </c>
      <c r="M993" s="17">
        <v>0.226782247271828</v>
      </c>
      <c r="N993" s="17">
        <v>0.163329661451285</v>
      </c>
      <c r="O993" s="17">
        <v>0.24943150212603099</v>
      </c>
      <c r="P993" s="17"/>
      <c r="Q993" s="17">
        <v>0.21313052142349101</v>
      </c>
      <c r="R993" s="17">
        <v>0.158596145738649</v>
      </c>
      <c r="S993" s="17">
        <v>0.22464231394037701</v>
      </c>
    </row>
    <row r="994" spans="2:19" x14ac:dyDescent="0.3">
      <c r="B994" t="s">
        <v>382</v>
      </c>
      <c r="C994" s="17">
        <v>0.19215457907991901</v>
      </c>
      <c r="D994" s="17">
        <v>0.185865869455032</v>
      </c>
      <c r="E994" s="17">
        <v>0.19601693908479401</v>
      </c>
      <c r="F994" s="17"/>
      <c r="G994" s="17">
        <v>0.20299413044459799</v>
      </c>
      <c r="H994" s="17">
        <v>0.18930148021249801</v>
      </c>
      <c r="I994" s="17">
        <v>0.19889515929975199</v>
      </c>
      <c r="J994" s="17">
        <v>0.17460771749772899</v>
      </c>
      <c r="K994" s="17"/>
      <c r="L994" s="17">
        <v>0.185903823076735</v>
      </c>
      <c r="M994" s="17">
        <v>0.18630408790516101</v>
      </c>
      <c r="N994" s="17">
        <v>0.17733426469876801</v>
      </c>
      <c r="O994" s="17">
        <v>0.21798095082932401</v>
      </c>
      <c r="P994" s="17"/>
      <c r="Q994" s="17">
        <v>0.184750821681957</v>
      </c>
      <c r="R994" s="17">
        <v>0.25291890842206699</v>
      </c>
      <c r="S994" s="17">
        <v>0.20200867223726199</v>
      </c>
    </row>
    <row r="995" spans="2:19" x14ac:dyDescent="0.3">
      <c r="B995" t="s">
        <v>381</v>
      </c>
      <c r="C995" s="17">
        <v>0.171695211366543</v>
      </c>
      <c r="D995" s="17">
        <v>0.15043083373299901</v>
      </c>
      <c r="E995" s="17">
        <v>0.186972106480461</v>
      </c>
      <c r="F995" s="17"/>
      <c r="G995" s="17">
        <v>0.15432255804599601</v>
      </c>
      <c r="H995" s="17">
        <v>0.150447107136786</v>
      </c>
      <c r="I995" s="17">
        <v>0.215517601706746</v>
      </c>
      <c r="J995" s="17">
        <v>0.18629246849209799</v>
      </c>
      <c r="K995" s="17"/>
      <c r="L995" s="17">
        <v>0.183790263953545</v>
      </c>
      <c r="M995" s="17">
        <v>0.14411410861667701</v>
      </c>
      <c r="N995" s="17">
        <v>0.159404183775472</v>
      </c>
      <c r="O995" s="17">
        <v>0.19977607095951699</v>
      </c>
      <c r="P995" s="17"/>
      <c r="Q995" s="17">
        <v>0.167436979260464</v>
      </c>
      <c r="R995" s="17">
        <v>0.23935091153386501</v>
      </c>
      <c r="S995" s="17">
        <v>0.11282430798014</v>
      </c>
    </row>
    <row r="996" spans="2:19" x14ac:dyDescent="0.3">
      <c r="B996" t="s">
        <v>384</v>
      </c>
      <c r="C996" s="17">
        <v>0.146961984593134</v>
      </c>
      <c r="D996" s="17">
        <v>0.127594980184077</v>
      </c>
      <c r="E996" s="17">
        <v>0.169999788291194</v>
      </c>
      <c r="F996" s="17"/>
      <c r="G996" s="17">
        <v>0.12881067014623801</v>
      </c>
      <c r="H996" s="17">
        <v>0.151233934340916</v>
      </c>
      <c r="I996" s="17">
        <v>0.141275329321953</v>
      </c>
      <c r="J996" s="17">
        <v>0.17736852846009199</v>
      </c>
      <c r="K996" s="17"/>
      <c r="L996" s="17">
        <v>0.17292780984925801</v>
      </c>
      <c r="M996" s="17">
        <v>0.113790710110327</v>
      </c>
      <c r="N996" s="17">
        <v>0.12924657697724501</v>
      </c>
      <c r="O996" s="17">
        <v>0.17474025525319101</v>
      </c>
      <c r="P996" s="17"/>
      <c r="Q996" s="17">
        <v>0.13633394955512701</v>
      </c>
      <c r="R996" s="17">
        <v>0.22589510466398799</v>
      </c>
      <c r="S996" s="17">
        <v>0.171017542642871</v>
      </c>
    </row>
    <row r="997" spans="2:19" x14ac:dyDescent="0.3">
      <c r="B997" t="s">
        <v>383</v>
      </c>
      <c r="C997" s="17">
        <v>0.13337916841810099</v>
      </c>
      <c r="D997" s="17">
        <v>0.13214492558732599</v>
      </c>
      <c r="E997" s="17">
        <v>0.13264198029809299</v>
      </c>
      <c r="F997" s="17"/>
      <c r="G997" s="17">
        <v>0.16051383817543799</v>
      </c>
      <c r="H997" s="17">
        <v>0.146102404396624</v>
      </c>
      <c r="I997" s="17">
        <v>8.8513599228131096E-2</v>
      </c>
      <c r="J997" s="17">
        <v>0.11865262517088999</v>
      </c>
      <c r="K997" s="17"/>
      <c r="L997" s="17">
        <v>9.9351267331320298E-2</v>
      </c>
      <c r="M997" s="17">
        <v>8.85288940927728E-2</v>
      </c>
      <c r="N997" s="17">
        <v>0.188768601473952</v>
      </c>
      <c r="O997" s="17">
        <v>0.14239231403119801</v>
      </c>
      <c r="P997" s="17"/>
      <c r="Q997" s="17">
        <v>0.12233323355612601</v>
      </c>
      <c r="R997" s="17">
        <v>0.25381896680639199</v>
      </c>
      <c r="S997" s="17">
        <v>0.118124958799426</v>
      </c>
    </row>
    <row r="998" spans="2:19" x14ac:dyDescent="0.3">
      <c r="B998" t="s">
        <v>78</v>
      </c>
      <c r="C998" s="17">
        <v>0.12798308784888701</v>
      </c>
      <c r="D998" s="17">
        <v>0.13212042387537201</v>
      </c>
      <c r="E998" s="17">
        <v>0.125122518810415</v>
      </c>
      <c r="F998" s="17"/>
      <c r="G998" s="17">
        <v>0.11937152787970499</v>
      </c>
      <c r="H998" s="17">
        <v>0.11633876001723401</v>
      </c>
      <c r="I998" s="17">
        <v>0.109457344329494</v>
      </c>
      <c r="J998" s="17">
        <v>0.16876378737618</v>
      </c>
      <c r="K998" s="17"/>
      <c r="L998" s="17">
        <v>0.157233354906577</v>
      </c>
      <c r="M998" s="17">
        <v>0.113082070231787</v>
      </c>
      <c r="N998" s="17">
        <v>0.14622651564886299</v>
      </c>
      <c r="O998" s="17">
        <v>9.8889984763660205E-2</v>
      </c>
      <c r="P998" s="17"/>
      <c r="Q998" s="17">
        <v>0.13446181416367101</v>
      </c>
      <c r="R998" s="17">
        <v>6.6344233936829103E-2</v>
      </c>
      <c r="S998" s="17">
        <v>5.16183553822274E-2</v>
      </c>
    </row>
    <row r="999" spans="2:19" x14ac:dyDescent="0.3">
      <c r="B999" t="s">
        <v>385</v>
      </c>
      <c r="C999" s="17">
        <v>1.51986409028626E-2</v>
      </c>
      <c r="D999" s="17">
        <v>1.23823089228795E-2</v>
      </c>
      <c r="E999" s="17">
        <v>1.5689316434191299E-2</v>
      </c>
      <c r="F999" s="17"/>
      <c r="G999" s="17">
        <v>9.2793105454576103E-3</v>
      </c>
      <c r="H999" s="17">
        <v>1.22932224666981E-2</v>
      </c>
      <c r="I999" s="17">
        <v>2.0674906366966998E-2</v>
      </c>
      <c r="J999" s="17">
        <v>2.3160730021541402E-2</v>
      </c>
      <c r="K999" s="17"/>
      <c r="L999" s="17">
        <v>2.5707180630758698E-2</v>
      </c>
      <c r="M999" s="17">
        <v>1.0281831011456801E-2</v>
      </c>
      <c r="N999" s="17">
        <v>2.1071041910036701E-2</v>
      </c>
      <c r="O999" s="17">
        <v>5.0724212891057998E-3</v>
      </c>
      <c r="P999" s="17"/>
      <c r="Q999" s="17">
        <v>1.5895366526780599E-2</v>
      </c>
      <c r="R999" s="17">
        <v>1.73627441406017E-2</v>
      </c>
      <c r="S999" s="17">
        <v>1.11685341788602E-2</v>
      </c>
    </row>
    <row r="1000" spans="2:19" x14ac:dyDescent="0.3">
      <c r="C1000" s="17"/>
      <c r="D1000" s="17"/>
      <c r="E1000" s="17"/>
      <c r="F1000" s="17"/>
      <c r="G1000" s="17"/>
      <c r="H1000" s="17"/>
      <c r="I1000" s="17"/>
      <c r="J1000" s="17"/>
      <c r="K1000" s="17"/>
      <c r="L1000" s="17"/>
      <c r="M1000" s="17"/>
      <c r="N1000" s="17"/>
      <c r="O1000" s="17"/>
      <c r="P1000" s="17"/>
      <c r="Q1000" s="17"/>
      <c r="R1000" s="17"/>
      <c r="S1000" s="17"/>
    </row>
    <row r="1001" spans="2:19" x14ac:dyDescent="0.3">
      <c r="B1001" s="6" t="s">
        <v>396</v>
      </c>
      <c r="C1001" s="17"/>
      <c r="D1001" s="17"/>
      <c r="E1001" s="17"/>
      <c r="F1001" s="17"/>
      <c r="G1001" s="17"/>
      <c r="H1001" s="17"/>
      <c r="I1001" s="17"/>
      <c r="J1001" s="17"/>
      <c r="K1001" s="17"/>
      <c r="L1001" s="17"/>
      <c r="M1001" s="17"/>
      <c r="N1001" s="17"/>
      <c r="O1001" s="17"/>
      <c r="P1001" s="17"/>
      <c r="Q1001" s="17"/>
      <c r="R1001" s="17"/>
      <c r="S1001" s="17"/>
    </row>
    <row r="1002" spans="2:19" x14ac:dyDescent="0.3">
      <c r="B1002" s="24" t="s">
        <v>397</v>
      </c>
      <c r="C1002" s="17"/>
      <c r="D1002" s="17"/>
      <c r="E1002" s="17"/>
      <c r="F1002" s="17"/>
      <c r="G1002" s="17"/>
      <c r="H1002" s="17"/>
      <c r="I1002" s="17"/>
      <c r="J1002" s="17"/>
      <c r="K1002" s="17"/>
      <c r="L1002" s="17"/>
      <c r="M1002" s="17"/>
      <c r="N1002" s="17"/>
      <c r="O1002" s="17"/>
      <c r="P1002" s="17"/>
      <c r="Q1002" s="17"/>
      <c r="R1002" s="17"/>
      <c r="S1002" s="17"/>
    </row>
    <row r="1003" spans="2:19" x14ac:dyDescent="0.3">
      <c r="B1003" t="s">
        <v>378</v>
      </c>
      <c r="C1003" s="17">
        <v>0.38725622944006799</v>
      </c>
      <c r="D1003" s="17">
        <v>0.4145807517026</v>
      </c>
      <c r="E1003" s="17">
        <v>0.36776150238801703</v>
      </c>
      <c r="F1003" s="17"/>
      <c r="G1003" s="17">
        <v>0.35651928151797602</v>
      </c>
      <c r="H1003" s="17">
        <v>0.40392486746161599</v>
      </c>
      <c r="I1003" s="17">
        <v>0.40201985166621002</v>
      </c>
      <c r="J1003" s="17">
        <v>0.39239492072600202</v>
      </c>
      <c r="K1003" s="17"/>
      <c r="L1003" s="17">
        <v>0.37080068135028799</v>
      </c>
      <c r="M1003" s="17">
        <v>0.37469015151378698</v>
      </c>
      <c r="N1003" s="17">
        <v>0.38858577661447502</v>
      </c>
      <c r="O1003" s="17">
        <v>0.41162501016145903</v>
      </c>
      <c r="P1003" s="17"/>
      <c r="Q1003" s="17">
        <v>0.40782225943464501</v>
      </c>
      <c r="R1003" s="17">
        <v>0.35976280969267799</v>
      </c>
      <c r="S1003" s="17">
        <v>0.29817718052787401</v>
      </c>
    </row>
    <row r="1004" spans="2:19" x14ac:dyDescent="0.3">
      <c r="B1004" t="s">
        <v>380</v>
      </c>
      <c r="C1004" s="17">
        <v>0.21745529386728599</v>
      </c>
      <c r="D1004" s="17">
        <v>0.25416459154595</v>
      </c>
      <c r="E1004" s="17">
        <v>0.187840953933645</v>
      </c>
      <c r="F1004" s="17"/>
      <c r="G1004" s="17">
        <v>0.19698664142939401</v>
      </c>
      <c r="H1004" s="17">
        <v>0.283918255938933</v>
      </c>
      <c r="I1004" s="17">
        <v>0.225461605977989</v>
      </c>
      <c r="J1004" s="17">
        <v>0.15735654036991401</v>
      </c>
      <c r="K1004" s="17"/>
      <c r="L1004" s="17">
        <v>0.223293431410787</v>
      </c>
      <c r="M1004" s="17">
        <v>0.24759019818136499</v>
      </c>
      <c r="N1004" s="17">
        <v>0.20151762632601999</v>
      </c>
      <c r="O1004" s="17">
        <v>0.19992927311382</v>
      </c>
      <c r="P1004" s="17"/>
      <c r="Q1004" s="17">
        <v>0.204945872335002</v>
      </c>
      <c r="R1004" s="17">
        <v>0.215319258665855</v>
      </c>
      <c r="S1004" s="17">
        <v>0.30124223287213397</v>
      </c>
    </row>
    <row r="1005" spans="2:19" x14ac:dyDescent="0.3">
      <c r="B1005" t="s">
        <v>379</v>
      </c>
      <c r="C1005" s="17">
        <v>0.21352069100926999</v>
      </c>
      <c r="D1005" s="17">
        <v>0.19359080671447801</v>
      </c>
      <c r="E1005" s="17">
        <v>0.23334802914821801</v>
      </c>
      <c r="F1005" s="17"/>
      <c r="G1005" s="17">
        <v>0.28750098416000702</v>
      </c>
      <c r="H1005" s="17">
        <v>0.152126676281825</v>
      </c>
      <c r="I1005" s="17">
        <v>0.23936363004539099</v>
      </c>
      <c r="J1005" s="17">
        <v>0.16022677470201099</v>
      </c>
      <c r="K1005" s="17"/>
      <c r="L1005" s="17">
        <v>0.20578553731652899</v>
      </c>
      <c r="M1005" s="17">
        <v>0.210495397544883</v>
      </c>
      <c r="N1005" s="17">
        <v>0.22100147516162999</v>
      </c>
      <c r="O1005" s="17">
        <v>0.215126364480206</v>
      </c>
      <c r="P1005" s="17"/>
      <c r="Q1005" s="17">
        <v>0.211332843918597</v>
      </c>
      <c r="R1005" s="17">
        <v>0.27563096706487999</v>
      </c>
      <c r="S1005" s="17">
        <v>0.19962230558183999</v>
      </c>
    </row>
    <row r="1006" spans="2:19" x14ac:dyDescent="0.3">
      <c r="B1006" t="s">
        <v>381</v>
      </c>
      <c r="C1006" s="17">
        <v>0.16208307378409201</v>
      </c>
      <c r="D1006" s="17">
        <v>0.180344337255153</v>
      </c>
      <c r="E1006" s="17">
        <v>0.14796081982217099</v>
      </c>
      <c r="F1006" s="17"/>
      <c r="G1006" s="17">
        <v>0.160488731885785</v>
      </c>
      <c r="H1006" s="17">
        <v>0.187326902172327</v>
      </c>
      <c r="I1006" s="17">
        <v>0.12267512594817399</v>
      </c>
      <c r="J1006" s="17">
        <v>0.17324846086738799</v>
      </c>
      <c r="K1006" s="17"/>
      <c r="L1006" s="17">
        <v>0.176210688816824</v>
      </c>
      <c r="M1006" s="17">
        <v>0.16680156894554901</v>
      </c>
      <c r="N1006" s="17">
        <v>0.167617363523587</v>
      </c>
      <c r="O1006" s="17">
        <v>0.14014957532412101</v>
      </c>
      <c r="P1006" s="17"/>
      <c r="Q1006" s="17">
        <v>0.15334522221923</v>
      </c>
      <c r="R1006" s="17">
        <v>0.18160543490277301</v>
      </c>
      <c r="S1006" s="17">
        <v>0.19835583906479801</v>
      </c>
    </row>
    <row r="1007" spans="2:19" x14ac:dyDescent="0.3">
      <c r="B1007" t="s">
        <v>383</v>
      </c>
      <c r="C1007" s="17">
        <v>0.15936689924279299</v>
      </c>
      <c r="D1007" s="17">
        <v>0.17331216556948401</v>
      </c>
      <c r="E1007" s="17">
        <v>0.145416087690106</v>
      </c>
      <c r="F1007" s="17"/>
      <c r="G1007" s="17">
        <v>0.18760022789943101</v>
      </c>
      <c r="H1007" s="17">
        <v>0.14150591422671699</v>
      </c>
      <c r="I1007" s="17">
        <v>0.181780540352768</v>
      </c>
      <c r="J1007" s="17">
        <v>0.122832605147181</v>
      </c>
      <c r="K1007" s="17"/>
      <c r="L1007" s="17">
        <v>0.151995447890797</v>
      </c>
      <c r="M1007" s="17">
        <v>0.145107927069698</v>
      </c>
      <c r="N1007" s="17">
        <v>0.151411297604265</v>
      </c>
      <c r="O1007" s="17">
        <v>0.18743498536643299</v>
      </c>
      <c r="P1007" s="17"/>
      <c r="Q1007" s="17">
        <v>0.13917074613858099</v>
      </c>
      <c r="R1007" s="17">
        <v>0.15539127981685899</v>
      </c>
      <c r="S1007" s="17">
        <v>0.26313294234100199</v>
      </c>
    </row>
    <row r="1008" spans="2:19" x14ac:dyDescent="0.3">
      <c r="B1008" t="s">
        <v>384</v>
      </c>
      <c r="C1008" s="17">
        <v>0.15391756238568</v>
      </c>
      <c r="D1008" s="17">
        <v>0.19015161474533601</v>
      </c>
      <c r="E1008" s="17">
        <v>0.12399998634653001</v>
      </c>
      <c r="F1008" s="17"/>
      <c r="G1008" s="17">
        <v>0.17643031898902001</v>
      </c>
      <c r="H1008" s="17">
        <v>0.11043589895589601</v>
      </c>
      <c r="I1008" s="17">
        <v>0.223852442765965</v>
      </c>
      <c r="J1008" s="17">
        <v>0.11375506555295101</v>
      </c>
      <c r="K1008" s="17"/>
      <c r="L1008" s="17">
        <v>0.129521534777916</v>
      </c>
      <c r="M1008" s="17">
        <v>0.20499636590267201</v>
      </c>
      <c r="N1008" s="17">
        <v>0.129550840084102</v>
      </c>
      <c r="O1008" s="17">
        <v>0.14981052013976601</v>
      </c>
      <c r="P1008" s="17"/>
      <c r="Q1008" s="17">
        <v>0.144990700385312</v>
      </c>
      <c r="R1008" s="17">
        <v>0.13192636399878399</v>
      </c>
      <c r="S1008" s="17">
        <v>0.27427961377194399</v>
      </c>
    </row>
    <row r="1009" spans="2:19" x14ac:dyDescent="0.3">
      <c r="B1009" t="s">
        <v>78</v>
      </c>
      <c r="C1009" s="17">
        <v>0.14092212699121601</v>
      </c>
      <c r="D1009" s="17">
        <v>0.121955600658276</v>
      </c>
      <c r="E1009" s="17">
        <v>0.15134797411586001</v>
      </c>
      <c r="F1009" s="17"/>
      <c r="G1009" s="17">
        <v>0.12810878834729</v>
      </c>
      <c r="H1009" s="17">
        <v>0.136156446905287</v>
      </c>
      <c r="I1009" s="17">
        <v>0.11469853693526399</v>
      </c>
      <c r="J1009" s="17">
        <v>0.192363249361438</v>
      </c>
      <c r="K1009" s="17"/>
      <c r="L1009" s="17">
        <v>0.115728874032816</v>
      </c>
      <c r="M1009" s="17">
        <v>0.12912930566974601</v>
      </c>
      <c r="N1009" s="17">
        <v>0.150889641781385</v>
      </c>
      <c r="O1009" s="17">
        <v>0.162861131602898</v>
      </c>
      <c r="P1009" s="17"/>
      <c r="Q1009" s="17">
        <v>0.14775243984624301</v>
      </c>
      <c r="R1009" s="17">
        <v>0.133353131449717</v>
      </c>
      <c r="S1009" s="17">
        <v>0.103824337212792</v>
      </c>
    </row>
    <row r="1010" spans="2:19" x14ac:dyDescent="0.3">
      <c r="B1010" t="s">
        <v>382</v>
      </c>
      <c r="C1010" s="17">
        <v>0.13931089823489001</v>
      </c>
      <c r="D1010" s="17">
        <v>0.131024045677856</v>
      </c>
      <c r="E1010" s="17">
        <v>0.14812647532039599</v>
      </c>
      <c r="F1010" s="17"/>
      <c r="G1010" s="17">
        <v>0.152960230961665</v>
      </c>
      <c r="H1010" s="17">
        <v>0.15860334055584999</v>
      </c>
      <c r="I1010" s="17">
        <v>0.15696604813009299</v>
      </c>
      <c r="J1010" s="17">
        <v>7.5930432214291604E-2</v>
      </c>
      <c r="K1010" s="17"/>
      <c r="L1010" s="17">
        <v>0.13043914679093199</v>
      </c>
      <c r="M1010" s="17">
        <v>0.12221629438735</v>
      </c>
      <c r="N1010" s="17">
        <v>0.11353029789180499</v>
      </c>
      <c r="O1010" s="17">
        <v>0.18972574270474901</v>
      </c>
      <c r="P1010" s="17"/>
      <c r="Q1010" s="17">
        <v>0.124267086043005</v>
      </c>
      <c r="R1010" s="17">
        <v>0.189030127488581</v>
      </c>
      <c r="S1010" s="17">
        <v>0.18268570585942201</v>
      </c>
    </row>
    <row r="1011" spans="2:19" x14ac:dyDescent="0.3">
      <c r="B1011" t="s">
        <v>385</v>
      </c>
      <c r="C1011" s="17">
        <v>1.16898222051316E-2</v>
      </c>
      <c r="D1011" s="17">
        <v>8.34950093193664E-3</v>
      </c>
      <c r="E1011" s="17">
        <v>1.4740475714661701E-2</v>
      </c>
      <c r="F1011" s="17"/>
      <c r="G1011" s="17">
        <v>1.49313803116078E-2</v>
      </c>
      <c r="H1011" s="17">
        <v>0</v>
      </c>
      <c r="I1011" s="17">
        <v>0</v>
      </c>
      <c r="J1011" s="17">
        <v>3.1776510134273898E-2</v>
      </c>
      <c r="K1011" s="17"/>
      <c r="L1011" s="17">
        <v>2.8966134570044402E-2</v>
      </c>
      <c r="M1011" s="17">
        <v>0</v>
      </c>
      <c r="N1011" s="17">
        <v>1.0921951109314E-2</v>
      </c>
      <c r="O1011" s="17">
        <v>9.5075273633366802E-3</v>
      </c>
      <c r="P1011" s="17"/>
      <c r="Q1011" s="17">
        <v>1.3449521596104901E-2</v>
      </c>
      <c r="R1011" s="17">
        <v>0</v>
      </c>
      <c r="S1011" s="17">
        <v>0</v>
      </c>
    </row>
    <row r="1012" spans="2:19" x14ac:dyDescent="0.3">
      <c r="C1012" s="17"/>
      <c r="D1012" s="17"/>
      <c r="E1012" s="17"/>
      <c r="F1012" s="17"/>
      <c r="G1012" s="17"/>
      <c r="H1012" s="17"/>
      <c r="I1012" s="17"/>
      <c r="J1012" s="17"/>
      <c r="K1012" s="17"/>
      <c r="L1012" s="17"/>
      <c r="M1012" s="17"/>
      <c r="N1012" s="17"/>
      <c r="O1012" s="17"/>
      <c r="P1012" s="17"/>
      <c r="Q1012" s="17"/>
      <c r="R1012" s="17"/>
      <c r="S1012" s="17"/>
    </row>
    <row r="1013" spans="2:19" x14ac:dyDescent="0.3">
      <c r="B1013" s="6" t="s">
        <v>398</v>
      </c>
      <c r="C1013" s="17"/>
      <c r="D1013" s="17"/>
      <c r="E1013" s="17"/>
      <c r="F1013" s="17"/>
      <c r="G1013" s="17"/>
      <c r="H1013" s="17"/>
      <c r="I1013" s="17"/>
      <c r="J1013" s="17"/>
      <c r="K1013" s="17"/>
      <c r="L1013" s="17"/>
      <c r="M1013" s="17"/>
      <c r="N1013" s="17"/>
      <c r="O1013" s="17"/>
      <c r="P1013" s="17"/>
      <c r="Q1013" s="17"/>
      <c r="R1013" s="17"/>
      <c r="S1013" s="17"/>
    </row>
    <row r="1014" spans="2:19" x14ac:dyDescent="0.3">
      <c r="B1014" s="24" t="s">
        <v>399</v>
      </c>
      <c r="C1014" s="17"/>
      <c r="D1014" s="17"/>
      <c r="E1014" s="17"/>
      <c r="F1014" s="17"/>
      <c r="G1014" s="17"/>
      <c r="H1014" s="17"/>
      <c r="I1014" s="17"/>
      <c r="J1014" s="17"/>
      <c r="K1014" s="17"/>
      <c r="L1014" s="17"/>
      <c r="M1014" s="17"/>
      <c r="N1014" s="17"/>
      <c r="O1014" s="17"/>
      <c r="P1014" s="17"/>
      <c r="Q1014" s="17"/>
      <c r="R1014" s="17"/>
      <c r="S1014" s="17"/>
    </row>
    <row r="1015" spans="2:19" x14ac:dyDescent="0.3">
      <c r="B1015" t="s">
        <v>378</v>
      </c>
      <c r="C1015" s="17">
        <v>0.45558863271691602</v>
      </c>
      <c r="D1015" s="17">
        <v>0.47157279654795198</v>
      </c>
      <c r="E1015" s="17">
        <v>0.441155117295496</v>
      </c>
      <c r="F1015" s="17"/>
      <c r="G1015" s="17">
        <v>0.459175319193527</v>
      </c>
      <c r="H1015" s="17">
        <v>0.51538165122562496</v>
      </c>
      <c r="I1015" s="17">
        <v>0.41400434760339699</v>
      </c>
      <c r="J1015" s="17">
        <v>0.41675830311411499</v>
      </c>
      <c r="K1015" s="17"/>
      <c r="L1015" s="17">
        <v>0.46298184691407801</v>
      </c>
      <c r="M1015" s="17">
        <v>0.450945534452664</v>
      </c>
      <c r="N1015" s="17">
        <v>0.43541786422886403</v>
      </c>
      <c r="O1015" s="17">
        <v>0.47400579765933198</v>
      </c>
      <c r="P1015" s="17"/>
      <c r="Q1015" s="17">
        <v>0.45249451654370798</v>
      </c>
      <c r="R1015" s="17">
        <v>0.52125822449973203</v>
      </c>
      <c r="S1015" s="17">
        <v>0.420908723491217</v>
      </c>
    </row>
    <row r="1016" spans="2:19" x14ac:dyDescent="0.3">
      <c r="B1016" t="s">
        <v>379</v>
      </c>
      <c r="C1016" s="17">
        <v>0.237609666199562</v>
      </c>
      <c r="D1016" s="17">
        <v>0.25160069267906798</v>
      </c>
      <c r="E1016" s="17">
        <v>0.22388979078334501</v>
      </c>
      <c r="F1016" s="17"/>
      <c r="G1016" s="17">
        <v>0.22368867342945201</v>
      </c>
      <c r="H1016" s="17">
        <v>0.231135904781684</v>
      </c>
      <c r="I1016" s="17">
        <v>0.260445925374369</v>
      </c>
      <c r="J1016" s="17">
        <v>0.23950847234738201</v>
      </c>
      <c r="K1016" s="17"/>
      <c r="L1016" s="17">
        <v>0.22894072680684299</v>
      </c>
      <c r="M1016" s="17">
        <v>0.30592580970299998</v>
      </c>
      <c r="N1016" s="17">
        <v>0.217248163672742</v>
      </c>
      <c r="O1016" s="17">
        <v>0.19791566148777401</v>
      </c>
      <c r="P1016" s="17"/>
      <c r="Q1016" s="17">
        <v>0.240487089307376</v>
      </c>
      <c r="R1016" s="17">
        <v>0.24230437984330599</v>
      </c>
      <c r="S1016" s="17">
        <v>0.213842615689636</v>
      </c>
    </row>
    <row r="1017" spans="2:19" x14ac:dyDescent="0.3">
      <c r="B1017" t="s">
        <v>382</v>
      </c>
      <c r="C1017" s="17">
        <v>0.21316673873710301</v>
      </c>
      <c r="D1017" s="17">
        <v>0.20173069673878699</v>
      </c>
      <c r="E1017" s="17">
        <v>0.22275469922091701</v>
      </c>
      <c r="F1017" s="17"/>
      <c r="G1017" s="17">
        <v>0.22699464419388199</v>
      </c>
      <c r="H1017" s="17">
        <v>0.188559488439451</v>
      </c>
      <c r="I1017" s="17">
        <v>0.218271673318089</v>
      </c>
      <c r="J1017" s="17">
        <v>0.21645931602301399</v>
      </c>
      <c r="K1017" s="17"/>
      <c r="L1017" s="17">
        <v>0.21170380034575201</v>
      </c>
      <c r="M1017" s="17">
        <v>0.20035541304763699</v>
      </c>
      <c r="N1017" s="17">
        <v>0.19156252163378301</v>
      </c>
      <c r="O1017" s="17">
        <v>0.24789638024477401</v>
      </c>
      <c r="P1017" s="17"/>
      <c r="Q1017" s="17">
        <v>0.20873954557732499</v>
      </c>
      <c r="R1017" s="17">
        <v>0.250796650126619</v>
      </c>
      <c r="S1017" s="17">
        <v>0.248674606283317</v>
      </c>
    </row>
    <row r="1018" spans="2:19" x14ac:dyDescent="0.3">
      <c r="B1018" t="s">
        <v>381</v>
      </c>
      <c r="C1018" s="17">
        <v>0.21162725329662299</v>
      </c>
      <c r="D1018" s="17">
        <v>0.20618665519947099</v>
      </c>
      <c r="E1018" s="17">
        <v>0.21393750603381201</v>
      </c>
      <c r="F1018" s="17"/>
      <c r="G1018" s="17">
        <v>0.17755313987832599</v>
      </c>
      <c r="H1018" s="17">
        <v>0.22379351592909799</v>
      </c>
      <c r="I1018" s="17">
        <v>0.27612587230249802</v>
      </c>
      <c r="J1018" s="17">
        <v>0.17719091357833799</v>
      </c>
      <c r="K1018" s="17"/>
      <c r="L1018" s="17">
        <v>0.21554952004028299</v>
      </c>
      <c r="M1018" s="17">
        <v>0.19862832134448699</v>
      </c>
      <c r="N1018" s="17">
        <v>0.20905412585578101</v>
      </c>
      <c r="O1018" s="17">
        <v>0.22369512817821699</v>
      </c>
      <c r="P1018" s="17"/>
      <c r="Q1018" s="17">
        <v>0.20011433863583</v>
      </c>
      <c r="R1018" s="17">
        <v>0.24240466368324801</v>
      </c>
      <c r="S1018" s="17">
        <v>0.227805458648001</v>
      </c>
    </row>
    <row r="1019" spans="2:19" x14ac:dyDescent="0.3">
      <c r="B1019" t="s">
        <v>380</v>
      </c>
      <c r="C1019" s="17">
        <v>0.20236049038399101</v>
      </c>
      <c r="D1019" s="17">
        <v>0.21983734303320701</v>
      </c>
      <c r="E1019" s="17">
        <v>0.18758396852218101</v>
      </c>
      <c r="F1019" s="17"/>
      <c r="G1019" s="17">
        <v>0.20045775491221601</v>
      </c>
      <c r="H1019" s="17">
        <v>0.21798875602266701</v>
      </c>
      <c r="I1019" s="17">
        <v>0.213785606922269</v>
      </c>
      <c r="J1019" s="17">
        <v>0.17814656834613099</v>
      </c>
      <c r="K1019" s="17"/>
      <c r="L1019" s="17">
        <v>0.189414345097596</v>
      </c>
      <c r="M1019" s="17">
        <v>0.25173657076815897</v>
      </c>
      <c r="N1019" s="17">
        <v>0.21257714908705899</v>
      </c>
      <c r="O1019" s="17">
        <v>0.15455172153275201</v>
      </c>
      <c r="P1019" s="17"/>
      <c r="Q1019" s="17">
        <v>0.192248483339862</v>
      </c>
      <c r="R1019" s="17">
        <v>0.25976035184261698</v>
      </c>
      <c r="S1019" s="17">
        <v>0.195113815629299</v>
      </c>
    </row>
    <row r="1020" spans="2:19" x14ac:dyDescent="0.3">
      <c r="B1020" t="s">
        <v>384</v>
      </c>
      <c r="C1020" s="17">
        <v>0.14610415749587</v>
      </c>
      <c r="D1020" s="17">
        <v>0.135227850397242</v>
      </c>
      <c r="E1020" s="17">
        <v>0.15833647882301299</v>
      </c>
      <c r="F1020" s="17"/>
      <c r="G1020" s="17">
        <v>0.118240586593697</v>
      </c>
      <c r="H1020" s="17">
        <v>0.11704970232175201</v>
      </c>
      <c r="I1020" s="17">
        <v>0.18987252766436999</v>
      </c>
      <c r="J1020" s="17">
        <v>0.18041800930573401</v>
      </c>
      <c r="K1020" s="17"/>
      <c r="L1020" s="17">
        <v>0.122098228837868</v>
      </c>
      <c r="M1020" s="17">
        <v>0.14232838169679701</v>
      </c>
      <c r="N1020" s="17">
        <v>0.16278111937725401</v>
      </c>
      <c r="O1020" s="17">
        <v>0.15236139948580699</v>
      </c>
      <c r="P1020" s="17"/>
      <c r="Q1020" s="17">
        <v>0.141473617575086</v>
      </c>
      <c r="R1020" s="17">
        <v>0.16172421525402</v>
      </c>
      <c r="S1020" s="17">
        <v>0.16087483094352201</v>
      </c>
    </row>
    <row r="1021" spans="2:19" x14ac:dyDescent="0.3">
      <c r="B1021" t="s">
        <v>383</v>
      </c>
      <c r="C1021" s="17">
        <v>0.12543232494356399</v>
      </c>
      <c r="D1021" s="17">
        <v>0.104289200798936</v>
      </c>
      <c r="E1021" s="17">
        <v>0.144706760498299</v>
      </c>
      <c r="F1021" s="17"/>
      <c r="G1021" s="17">
        <v>0.14574552343707101</v>
      </c>
      <c r="H1021" s="17">
        <v>0.136581635389493</v>
      </c>
      <c r="I1021" s="17">
        <v>0.13545309424384699</v>
      </c>
      <c r="J1021" s="17">
        <v>7.3881554354102597E-2</v>
      </c>
      <c r="K1021" s="17"/>
      <c r="L1021" s="17">
        <v>0.116509643742484</v>
      </c>
      <c r="M1021" s="17">
        <v>0.118348059321064</v>
      </c>
      <c r="N1021" s="17">
        <v>0.13537510357388899</v>
      </c>
      <c r="O1021" s="17">
        <v>0.12962086539961601</v>
      </c>
      <c r="P1021" s="17"/>
      <c r="Q1021" s="17">
        <v>0.116775585901547</v>
      </c>
      <c r="R1021" s="17">
        <v>0.228352396503546</v>
      </c>
      <c r="S1021" s="17">
        <v>0.14661353022770801</v>
      </c>
    </row>
    <row r="1022" spans="2:19" x14ac:dyDescent="0.3">
      <c r="B1022" t="s">
        <v>78</v>
      </c>
      <c r="C1022" s="17">
        <v>0.11879523727663301</v>
      </c>
      <c r="D1022" s="17">
        <v>0.11987029099785999</v>
      </c>
      <c r="E1022" s="17">
        <v>0.117204890493167</v>
      </c>
      <c r="F1022" s="17"/>
      <c r="G1022" s="17">
        <v>9.9560409979898096E-2</v>
      </c>
      <c r="H1022" s="17">
        <v>0.107702895144572</v>
      </c>
      <c r="I1022" s="17">
        <v>8.4836718948688702E-2</v>
      </c>
      <c r="J1022" s="17">
        <v>0.19407438783953801</v>
      </c>
      <c r="K1022" s="17"/>
      <c r="L1022" s="17">
        <v>0.15170866060094501</v>
      </c>
      <c r="M1022" s="17">
        <v>8.7285568938580804E-2</v>
      </c>
      <c r="N1022" s="17">
        <v>0.147331968232782</v>
      </c>
      <c r="O1022" s="17">
        <v>9.5631310907794698E-2</v>
      </c>
      <c r="P1022" s="17"/>
      <c r="Q1022" s="17">
        <v>0.129896895321096</v>
      </c>
      <c r="R1022" s="17">
        <v>5.4375010180660599E-2</v>
      </c>
      <c r="S1022" s="17">
        <v>6.1240943219952701E-2</v>
      </c>
    </row>
    <row r="1023" spans="2:19" x14ac:dyDescent="0.3">
      <c r="B1023" t="s">
        <v>385</v>
      </c>
      <c r="C1023" s="17">
        <v>1.43575475460513E-2</v>
      </c>
      <c r="D1023" s="17">
        <v>1.2192754680591901E-2</v>
      </c>
      <c r="E1023" s="17">
        <v>1.6627903326039899E-2</v>
      </c>
      <c r="F1023" s="17"/>
      <c r="G1023" s="17">
        <v>1.47732693116552E-2</v>
      </c>
      <c r="H1023" s="17">
        <v>1.5457217077705299E-2</v>
      </c>
      <c r="I1023" s="17">
        <v>1.75557543058176E-2</v>
      </c>
      <c r="J1023" s="17">
        <v>9.6270444852855509E-3</v>
      </c>
      <c r="K1023" s="17"/>
      <c r="L1023" s="17">
        <v>0</v>
      </c>
      <c r="M1023" s="17">
        <v>1.77720389657639E-2</v>
      </c>
      <c r="N1023" s="17">
        <v>1.1268545948611999E-2</v>
      </c>
      <c r="O1023" s="17">
        <v>2.5356092177922399E-2</v>
      </c>
      <c r="P1023" s="17"/>
      <c r="Q1023" s="17">
        <v>1.46053602242519E-2</v>
      </c>
      <c r="R1023" s="17">
        <v>0</v>
      </c>
      <c r="S1023" s="17">
        <v>1.1121537957936699E-2</v>
      </c>
    </row>
    <row r="1024" spans="2:19" x14ac:dyDescent="0.3">
      <c r="C1024" s="17"/>
      <c r="D1024" s="17"/>
      <c r="E1024" s="17"/>
      <c r="F1024" s="17"/>
      <c r="G1024" s="17"/>
      <c r="H1024" s="17"/>
      <c r="I1024" s="17"/>
      <c r="J1024" s="17"/>
      <c r="K1024" s="17"/>
      <c r="L1024" s="17"/>
      <c r="M1024" s="17"/>
      <c r="N1024" s="17"/>
      <c r="O1024" s="17"/>
      <c r="P1024" s="17"/>
      <c r="Q1024" s="17"/>
      <c r="R1024" s="17"/>
      <c r="S1024" s="17"/>
    </row>
    <row r="1025" spans="2:19" x14ac:dyDescent="0.3">
      <c r="B1025" s="6" t="s">
        <v>410</v>
      </c>
      <c r="C1025" s="17"/>
      <c r="D1025" s="17"/>
      <c r="E1025" s="17"/>
      <c r="F1025" s="17"/>
      <c r="G1025" s="17"/>
      <c r="H1025" s="17"/>
      <c r="I1025" s="17"/>
      <c r="J1025" s="17"/>
      <c r="K1025" s="17"/>
      <c r="L1025" s="17"/>
      <c r="M1025" s="17"/>
      <c r="N1025" s="17"/>
      <c r="O1025" s="17"/>
      <c r="P1025" s="17"/>
      <c r="Q1025" s="17"/>
      <c r="R1025" s="17"/>
      <c r="S1025" s="17"/>
    </row>
    <row r="1026" spans="2:19" x14ac:dyDescent="0.3">
      <c r="B1026" s="24" t="s">
        <v>50</v>
      </c>
      <c r="C1026" s="17"/>
      <c r="D1026" s="17"/>
      <c r="E1026" s="17"/>
      <c r="F1026" s="17"/>
      <c r="G1026" s="17"/>
      <c r="H1026" s="17"/>
      <c r="I1026" s="17"/>
      <c r="J1026" s="17"/>
      <c r="K1026" s="17"/>
      <c r="L1026" s="17"/>
      <c r="M1026" s="17"/>
      <c r="N1026" s="17"/>
      <c r="O1026" s="17"/>
      <c r="P1026" s="17"/>
      <c r="Q1026" s="17"/>
      <c r="R1026" s="17"/>
      <c r="S1026" s="17"/>
    </row>
    <row r="1027" spans="2:19" x14ac:dyDescent="0.3">
      <c r="B1027" t="s">
        <v>404</v>
      </c>
      <c r="C1027" s="17">
        <v>0.11819961346782799</v>
      </c>
      <c r="D1027" s="17">
        <v>0.118969156072371</v>
      </c>
      <c r="E1027" s="17">
        <v>0.117828703686831</v>
      </c>
      <c r="F1027" s="17"/>
      <c r="G1027" s="17">
        <v>0.117824735683633</v>
      </c>
      <c r="H1027" s="17">
        <v>0.10831370282953499</v>
      </c>
      <c r="I1027" s="17">
        <v>0.12823555903306699</v>
      </c>
      <c r="J1027" s="17">
        <v>0.11729336605653599</v>
      </c>
      <c r="K1027" s="17"/>
      <c r="L1027" s="17">
        <v>0.112561559954444</v>
      </c>
      <c r="M1027" s="17">
        <v>0.12771458211315101</v>
      </c>
      <c r="N1027" s="17">
        <v>0.12138777617300101</v>
      </c>
      <c r="O1027" s="17">
        <v>0.11009281186329301</v>
      </c>
      <c r="P1027" s="17"/>
      <c r="Q1027" s="17">
        <v>0.11288084688823</v>
      </c>
      <c r="R1027" s="17">
        <v>0.160129252583533</v>
      </c>
      <c r="S1027" s="17">
        <v>0.145144957104023</v>
      </c>
    </row>
    <row r="1028" spans="2:19" x14ac:dyDescent="0.3">
      <c r="B1028" t="s">
        <v>405</v>
      </c>
      <c r="C1028" s="17">
        <v>0.30634932935306303</v>
      </c>
      <c r="D1028" s="17">
        <v>0.29954236542023399</v>
      </c>
      <c r="E1028" s="17">
        <v>0.31485958787277402</v>
      </c>
      <c r="F1028" s="17"/>
      <c r="G1028" s="17">
        <v>0.30845578041981198</v>
      </c>
      <c r="H1028" s="17">
        <v>0.310957968946176</v>
      </c>
      <c r="I1028" s="17">
        <v>0.33291785353204301</v>
      </c>
      <c r="J1028" s="17">
        <v>0.27657226541107899</v>
      </c>
      <c r="K1028" s="17"/>
      <c r="L1028" s="17">
        <v>0.29447912204088</v>
      </c>
      <c r="M1028" s="17">
        <v>0.28998469897551499</v>
      </c>
      <c r="N1028" s="17">
        <v>0.293171196605782</v>
      </c>
      <c r="O1028" s="17">
        <v>0.35019518141505401</v>
      </c>
      <c r="P1028" s="17"/>
      <c r="Q1028" s="17">
        <v>0.30840114083827402</v>
      </c>
      <c r="R1028" s="17">
        <v>0.24522705328831201</v>
      </c>
      <c r="S1028" s="17">
        <v>0.293824972124686</v>
      </c>
    </row>
    <row r="1029" spans="2:19" x14ac:dyDescent="0.3">
      <c r="B1029" t="s">
        <v>406</v>
      </c>
      <c r="C1029" s="17">
        <v>0.24717031310881199</v>
      </c>
      <c r="D1029" s="17">
        <v>0.24937476347186499</v>
      </c>
      <c r="E1029" s="17">
        <v>0.24281808553954401</v>
      </c>
      <c r="F1029" s="17"/>
      <c r="G1029" s="17">
        <v>0.24955185065379301</v>
      </c>
      <c r="H1029" s="17">
        <v>0.23866138136340301</v>
      </c>
      <c r="I1029" s="17">
        <v>0.23063463593005101</v>
      </c>
      <c r="J1029" s="17">
        <v>0.27114722627895699</v>
      </c>
      <c r="K1029" s="17"/>
      <c r="L1029" s="17">
        <v>0.27206022781221501</v>
      </c>
      <c r="M1029" s="17">
        <v>0.26189352443049002</v>
      </c>
      <c r="N1029" s="17">
        <v>0.247224949767439</v>
      </c>
      <c r="O1029" s="17">
        <v>0.20629716807802501</v>
      </c>
      <c r="P1029" s="17"/>
      <c r="Q1029" s="17">
        <v>0.25143879628989702</v>
      </c>
      <c r="R1029" s="17">
        <v>0.20739418241139601</v>
      </c>
      <c r="S1029" s="17">
        <v>0.218378811033686</v>
      </c>
    </row>
    <row r="1030" spans="2:19" x14ac:dyDescent="0.3">
      <c r="B1030" t="s">
        <v>407</v>
      </c>
      <c r="C1030" s="17">
        <v>0.23690931133891199</v>
      </c>
      <c r="D1030" s="17">
        <v>0.231402882033869</v>
      </c>
      <c r="E1030" s="17">
        <v>0.24167369416825901</v>
      </c>
      <c r="F1030" s="17"/>
      <c r="G1030" s="17">
        <v>0.22687245387876501</v>
      </c>
      <c r="H1030" s="17">
        <v>0.24500669847352</v>
      </c>
      <c r="I1030" s="17">
        <v>0.23217629051284</v>
      </c>
      <c r="J1030" s="17">
        <v>0.242080176457493</v>
      </c>
      <c r="K1030" s="17"/>
      <c r="L1030" s="17">
        <v>0.238810973557431</v>
      </c>
      <c r="M1030" s="17">
        <v>0.235088247356215</v>
      </c>
      <c r="N1030" s="17">
        <v>0.24800490918330201</v>
      </c>
      <c r="O1030" s="17">
        <v>0.224957008600044</v>
      </c>
      <c r="P1030" s="17"/>
      <c r="Q1030" s="17">
        <v>0.23803502501313001</v>
      </c>
      <c r="R1030" s="17">
        <v>0.23187378891255001</v>
      </c>
      <c r="S1030" s="17">
        <v>0.256798040919482</v>
      </c>
    </row>
    <row r="1031" spans="2:19" x14ac:dyDescent="0.3">
      <c r="B1031" t="s">
        <v>408</v>
      </c>
      <c r="C1031" s="17">
        <v>9.1371432731384997E-2</v>
      </c>
      <c r="D1031" s="17">
        <v>0.100710833001661</v>
      </c>
      <c r="E1031" s="17">
        <v>8.2819928732592099E-2</v>
      </c>
      <c r="F1031" s="17"/>
      <c r="G1031" s="17">
        <v>9.7295179363997494E-2</v>
      </c>
      <c r="H1031" s="17">
        <v>9.7060248387366696E-2</v>
      </c>
      <c r="I1031" s="17">
        <v>7.6035660991998599E-2</v>
      </c>
      <c r="J1031" s="17">
        <v>9.2906965795935104E-2</v>
      </c>
      <c r="K1031" s="17"/>
      <c r="L1031" s="17">
        <v>8.2088116635030003E-2</v>
      </c>
      <c r="M1031" s="17">
        <v>8.5318947124628897E-2</v>
      </c>
      <c r="N1031" s="17">
        <v>9.0211168270476497E-2</v>
      </c>
      <c r="O1031" s="17">
        <v>0.108457830043584</v>
      </c>
      <c r="P1031" s="17"/>
      <c r="Q1031" s="17">
        <v>8.9244190970468595E-2</v>
      </c>
      <c r="R1031" s="17">
        <v>0.155375722804208</v>
      </c>
      <c r="S1031" s="17">
        <v>8.58532188181233E-2</v>
      </c>
    </row>
    <row r="1032" spans="2:19" x14ac:dyDescent="0.3">
      <c r="C1032" s="17"/>
      <c r="D1032" s="17"/>
      <c r="E1032" s="17"/>
      <c r="F1032" s="17"/>
      <c r="G1032" s="17"/>
      <c r="H1032" s="17"/>
      <c r="I1032" s="17"/>
      <c r="J1032" s="17"/>
      <c r="K1032" s="17"/>
      <c r="L1032" s="17"/>
      <c r="M1032" s="17"/>
      <c r="N1032" s="17"/>
      <c r="O1032" s="17"/>
      <c r="P1032" s="17"/>
      <c r="Q1032" s="17"/>
      <c r="R1032" s="17"/>
      <c r="S1032" s="17"/>
    </row>
    <row r="1033" spans="2:19" x14ac:dyDescent="0.3">
      <c r="B1033" s="6" t="s">
        <v>411</v>
      </c>
      <c r="C1033" s="17"/>
      <c r="D1033" s="17"/>
      <c r="E1033" s="17"/>
      <c r="F1033" s="17"/>
      <c r="G1033" s="17"/>
      <c r="H1033" s="17"/>
      <c r="I1033" s="17"/>
      <c r="J1033" s="17"/>
      <c r="K1033" s="17"/>
      <c r="L1033" s="17"/>
      <c r="M1033" s="17"/>
      <c r="N1033" s="17"/>
      <c r="O1033" s="17"/>
      <c r="P1033" s="17"/>
      <c r="Q1033" s="17"/>
      <c r="R1033" s="17"/>
      <c r="S1033" s="17"/>
    </row>
    <row r="1034" spans="2:19" x14ac:dyDescent="0.3">
      <c r="B1034" s="24" t="s">
        <v>50</v>
      </c>
      <c r="C1034" s="17"/>
      <c r="D1034" s="17"/>
      <c r="E1034" s="17"/>
      <c r="F1034" s="17"/>
      <c r="G1034" s="17"/>
      <c r="H1034" s="17"/>
      <c r="I1034" s="17"/>
      <c r="J1034" s="17"/>
      <c r="K1034" s="17"/>
      <c r="L1034" s="17"/>
      <c r="M1034" s="17"/>
      <c r="N1034" s="17"/>
      <c r="O1034" s="17"/>
      <c r="P1034" s="17"/>
      <c r="Q1034" s="17"/>
      <c r="R1034" s="17"/>
      <c r="S1034" s="17"/>
    </row>
    <row r="1035" spans="2:19" x14ac:dyDescent="0.3">
      <c r="B1035" t="s">
        <v>404</v>
      </c>
      <c r="C1035" s="17">
        <v>0.12966528387388199</v>
      </c>
      <c r="D1035" s="17">
        <v>0.13444949669061301</v>
      </c>
      <c r="E1035" s="17">
        <v>0.125193004555023</v>
      </c>
      <c r="F1035" s="17"/>
      <c r="G1035" s="17">
        <v>0.111084314208243</v>
      </c>
      <c r="H1035" s="17">
        <v>0.14173122694413501</v>
      </c>
      <c r="I1035" s="17">
        <v>0.12390381730561301</v>
      </c>
      <c r="J1035" s="17">
        <v>0.14267943453319801</v>
      </c>
      <c r="K1035" s="17"/>
      <c r="L1035" s="17">
        <v>0.105348639428419</v>
      </c>
      <c r="M1035" s="17">
        <v>0.120407139348037</v>
      </c>
      <c r="N1035" s="17">
        <v>0.13433323552839799</v>
      </c>
      <c r="O1035" s="17">
        <v>0.15893822211341699</v>
      </c>
      <c r="P1035" s="17"/>
      <c r="Q1035" s="17">
        <v>0.13309370302673201</v>
      </c>
      <c r="R1035" s="17">
        <v>0.14697877790273101</v>
      </c>
      <c r="S1035" s="17">
        <v>9.0361214332233902E-2</v>
      </c>
    </row>
    <row r="1036" spans="2:19" x14ac:dyDescent="0.3">
      <c r="B1036" t="s">
        <v>405</v>
      </c>
      <c r="C1036" s="17">
        <v>0.27448827520700703</v>
      </c>
      <c r="D1036" s="17">
        <v>0.26358468549640701</v>
      </c>
      <c r="E1036" s="17">
        <v>0.28532788331869102</v>
      </c>
      <c r="F1036" s="17"/>
      <c r="G1036" s="17">
        <v>0.25079047127702397</v>
      </c>
      <c r="H1036" s="17">
        <v>0.24747123259350101</v>
      </c>
      <c r="I1036" s="17">
        <v>0.355722372475332</v>
      </c>
      <c r="J1036" s="17">
        <v>0.26308388495208701</v>
      </c>
      <c r="K1036" s="17"/>
      <c r="L1036" s="17">
        <v>0.271344889697265</v>
      </c>
      <c r="M1036" s="17">
        <v>0.26110386596483698</v>
      </c>
      <c r="N1036" s="17">
        <v>0.26028252302222499</v>
      </c>
      <c r="O1036" s="17">
        <v>0.30749727104055502</v>
      </c>
      <c r="P1036" s="17"/>
      <c r="Q1036" s="17">
        <v>0.26913156938640398</v>
      </c>
      <c r="R1036" s="17">
        <v>0.334178627111056</v>
      </c>
      <c r="S1036" s="17">
        <v>0.27022956665875297</v>
      </c>
    </row>
    <row r="1037" spans="2:19" x14ac:dyDescent="0.3">
      <c r="B1037" t="s">
        <v>406</v>
      </c>
      <c r="C1037" s="17">
        <v>0.15668358095575899</v>
      </c>
      <c r="D1037" s="17">
        <v>0.172580364821976</v>
      </c>
      <c r="E1037" s="17">
        <v>0.13950216581743399</v>
      </c>
      <c r="F1037" s="17"/>
      <c r="G1037" s="17">
        <v>0.14953236971651901</v>
      </c>
      <c r="H1037" s="17">
        <v>0.146722368023739</v>
      </c>
      <c r="I1037" s="17">
        <v>0.142324582054973</v>
      </c>
      <c r="J1037" s="17">
        <v>0.189485620298462</v>
      </c>
      <c r="K1037" s="17"/>
      <c r="L1037" s="17">
        <v>0.19918153367130401</v>
      </c>
      <c r="M1037" s="17">
        <v>0.145305865231734</v>
      </c>
      <c r="N1037" s="17">
        <v>0.18193465518017299</v>
      </c>
      <c r="O1037" s="17">
        <v>9.9135983276629897E-2</v>
      </c>
      <c r="P1037" s="17"/>
      <c r="Q1037" s="17">
        <v>0.159439556823783</v>
      </c>
      <c r="R1037" s="17">
        <v>0.124165661658868</v>
      </c>
      <c r="S1037" s="17">
        <v>0.148185815382508</v>
      </c>
    </row>
    <row r="1038" spans="2:19" x14ac:dyDescent="0.3">
      <c r="B1038" t="s">
        <v>407</v>
      </c>
      <c r="C1038" s="17">
        <v>0.27962628518229699</v>
      </c>
      <c r="D1038" s="17">
        <v>0.27201747266802001</v>
      </c>
      <c r="E1038" s="17">
        <v>0.28742583233596197</v>
      </c>
      <c r="F1038" s="17"/>
      <c r="G1038" s="17">
        <v>0.30148330334168</v>
      </c>
      <c r="H1038" s="17">
        <v>0.28322532926748301</v>
      </c>
      <c r="I1038" s="17">
        <v>0.26129409750985999</v>
      </c>
      <c r="J1038" s="17">
        <v>0.26531397743437601</v>
      </c>
      <c r="K1038" s="17"/>
      <c r="L1038" s="17">
        <v>0.28201796501244802</v>
      </c>
      <c r="M1038" s="17">
        <v>0.29380937202334101</v>
      </c>
      <c r="N1038" s="17">
        <v>0.26907823623057198</v>
      </c>
      <c r="O1038" s="17">
        <v>0.27332179495580999</v>
      </c>
      <c r="P1038" s="17"/>
      <c r="Q1038" s="17">
        <v>0.28347072100746601</v>
      </c>
      <c r="R1038" s="17">
        <v>0.184240499271102</v>
      </c>
      <c r="S1038" s="17">
        <v>0.30026010709439399</v>
      </c>
    </row>
    <row r="1039" spans="2:19" x14ac:dyDescent="0.3">
      <c r="B1039" t="s">
        <v>408</v>
      </c>
      <c r="C1039" s="17">
        <v>0.15953657478105401</v>
      </c>
      <c r="D1039" s="17">
        <v>0.15736798032298399</v>
      </c>
      <c r="E1039" s="17">
        <v>0.16255111397288999</v>
      </c>
      <c r="F1039" s="17"/>
      <c r="G1039" s="17">
        <v>0.187109541456534</v>
      </c>
      <c r="H1039" s="17">
        <v>0.180849843171141</v>
      </c>
      <c r="I1039" s="17">
        <v>0.11675513065422299</v>
      </c>
      <c r="J1039" s="17">
        <v>0.139437082781876</v>
      </c>
      <c r="K1039" s="17"/>
      <c r="L1039" s="17">
        <v>0.14210697219056501</v>
      </c>
      <c r="M1039" s="17">
        <v>0.17937375743205</v>
      </c>
      <c r="N1039" s="17">
        <v>0.154371350038632</v>
      </c>
      <c r="O1039" s="17">
        <v>0.16110672861358799</v>
      </c>
      <c r="P1039" s="17"/>
      <c r="Q1039" s="17">
        <v>0.154864449755615</v>
      </c>
      <c r="R1039" s="17">
        <v>0.21043643405624299</v>
      </c>
      <c r="S1039" s="17">
        <v>0.190963296532111</v>
      </c>
    </row>
    <row r="1040" spans="2:19" x14ac:dyDescent="0.3">
      <c r="C1040" s="17"/>
      <c r="D1040" s="17"/>
      <c r="E1040" s="17"/>
      <c r="F1040" s="17"/>
      <c r="G1040" s="17"/>
      <c r="H1040" s="17"/>
      <c r="I1040" s="17"/>
      <c r="J1040" s="17"/>
      <c r="K1040" s="17"/>
      <c r="L1040" s="17"/>
      <c r="M1040" s="17"/>
      <c r="N1040" s="17"/>
      <c r="O1040" s="17"/>
      <c r="P1040" s="17"/>
      <c r="Q1040" s="17"/>
      <c r="R1040" s="17"/>
      <c r="S1040" s="17"/>
    </row>
    <row r="1041" spans="2:19" x14ac:dyDescent="0.3">
      <c r="B1041" s="6" t="s">
        <v>412</v>
      </c>
      <c r="C1041" s="17"/>
      <c r="D1041" s="17"/>
      <c r="E1041" s="17"/>
      <c r="F1041" s="17"/>
      <c r="G1041" s="17"/>
      <c r="H1041" s="17"/>
      <c r="I1041" s="17"/>
      <c r="J1041" s="17"/>
      <c r="K1041" s="17"/>
      <c r="L1041" s="17"/>
      <c r="M1041" s="17"/>
      <c r="N1041" s="17"/>
      <c r="O1041" s="17"/>
      <c r="P1041" s="17"/>
      <c r="Q1041" s="17"/>
      <c r="R1041" s="17"/>
      <c r="S1041" s="17"/>
    </row>
    <row r="1042" spans="2:19" x14ac:dyDescent="0.3">
      <c r="B1042" s="24" t="s">
        <v>50</v>
      </c>
      <c r="C1042" s="17"/>
      <c r="D1042" s="17"/>
      <c r="E1042" s="17"/>
      <c r="F1042" s="17"/>
      <c r="G1042" s="17"/>
      <c r="H1042" s="17"/>
      <c r="I1042" s="17"/>
      <c r="J1042" s="17"/>
      <c r="K1042" s="17"/>
      <c r="L1042" s="17"/>
      <c r="M1042" s="17"/>
      <c r="N1042" s="17"/>
      <c r="O1042" s="17"/>
      <c r="P1042" s="17"/>
      <c r="Q1042" s="17"/>
      <c r="R1042" s="17"/>
      <c r="S1042" s="17"/>
    </row>
    <row r="1043" spans="2:19" x14ac:dyDescent="0.3">
      <c r="B1043" t="s">
        <v>404</v>
      </c>
      <c r="C1043" s="17">
        <v>2.8742219001262202E-2</v>
      </c>
      <c r="D1043" s="17">
        <v>3.1869839647412697E-2</v>
      </c>
      <c r="E1043" s="17">
        <v>2.58625924697274E-2</v>
      </c>
      <c r="F1043" s="17"/>
      <c r="G1043" s="17">
        <v>3.6798363708471997E-2</v>
      </c>
      <c r="H1043" s="17">
        <v>2.5271427795429902E-2</v>
      </c>
      <c r="I1043" s="17">
        <v>1.9541869086449101E-2</v>
      </c>
      <c r="J1043" s="17">
        <v>2.7521952354392799E-2</v>
      </c>
      <c r="K1043" s="17"/>
      <c r="L1043" s="17">
        <v>2.14940764574722E-2</v>
      </c>
      <c r="M1043" s="17">
        <v>3.9178191574402603E-2</v>
      </c>
      <c r="N1043" s="17">
        <v>3.9645759603497303E-2</v>
      </c>
      <c r="O1043" s="17">
        <v>1.2891059102532101E-2</v>
      </c>
      <c r="P1043" s="17"/>
      <c r="Q1043" s="17">
        <v>2.9356928060637801E-2</v>
      </c>
      <c r="R1043" s="17">
        <v>4.74843988453829E-2</v>
      </c>
      <c r="S1043" s="17">
        <v>2.6195231937821299E-2</v>
      </c>
    </row>
    <row r="1044" spans="2:19" x14ac:dyDescent="0.3">
      <c r="B1044" t="s">
        <v>405</v>
      </c>
      <c r="C1044" s="17">
        <v>0.120108277157169</v>
      </c>
      <c r="D1044" s="17">
        <v>0.116138886564277</v>
      </c>
      <c r="E1044" s="17">
        <v>0.124301051226508</v>
      </c>
      <c r="F1044" s="17"/>
      <c r="G1044" s="17">
        <v>0.104446676880628</v>
      </c>
      <c r="H1044" s="17">
        <v>0.114117715144033</v>
      </c>
      <c r="I1044" s="17">
        <v>0.124773780932163</v>
      </c>
      <c r="J1044" s="17">
        <v>0.142000055944591</v>
      </c>
      <c r="K1044" s="17"/>
      <c r="L1044" s="17">
        <v>0.116673325747691</v>
      </c>
      <c r="M1044" s="17">
        <v>0.12794682530366699</v>
      </c>
      <c r="N1044" s="17">
        <v>0.118518347117337</v>
      </c>
      <c r="O1044" s="17">
        <v>0.116787790419435</v>
      </c>
      <c r="P1044" s="17"/>
      <c r="Q1044" s="17">
        <v>0.116778153964224</v>
      </c>
      <c r="R1044" s="17">
        <v>0.17241128256329</v>
      </c>
      <c r="S1044" s="17">
        <v>0.137838901070753</v>
      </c>
    </row>
    <row r="1045" spans="2:19" x14ac:dyDescent="0.3">
      <c r="B1045" t="s">
        <v>406</v>
      </c>
      <c r="C1045" s="17">
        <v>0.26757828745447698</v>
      </c>
      <c r="D1045" s="17">
        <v>0.27186919508591501</v>
      </c>
      <c r="E1045" s="17">
        <v>0.26279383800267597</v>
      </c>
      <c r="F1045" s="17"/>
      <c r="G1045" s="17">
        <v>0.209891646325359</v>
      </c>
      <c r="H1045" s="17">
        <v>0.26353192604417502</v>
      </c>
      <c r="I1045" s="17">
        <v>0.30078537145305501</v>
      </c>
      <c r="J1045" s="17">
        <v>0.31987369370614799</v>
      </c>
      <c r="K1045" s="17"/>
      <c r="L1045" s="17">
        <v>0.31770695704420499</v>
      </c>
      <c r="M1045" s="17">
        <v>0.26140839736486798</v>
      </c>
      <c r="N1045" s="17">
        <v>0.27506862646255997</v>
      </c>
      <c r="O1045" s="17">
        <v>0.21600819201496399</v>
      </c>
      <c r="P1045" s="17"/>
      <c r="Q1045" s="17">
        <v>0.27479344274683598</v>
      </c>
      <c r="R1045" s="17">
        <v>0.19461095676066101</v>
      </c>
      <c r="S1045" s="17">
        <v>0.20209663478780901</v>
      </c>
    </row>
    <row r="1046" spans="2:19" x14ac:dyDescent="0.3">
      <c r="B1046" t="s">
        <v>407</v>
      </c>
      <c r="C1046" s="17">
        <v>0.37513859745422501</v>
      </c>
      <c r="D1046" s="17">
        <v>0.35709109834606201</v>
      </c>
      <c r="E1046" s="17">
        <v>0.392908115123978</v>
      </c>
      <c r="F1046" s="17"/>
      <c r="G1046" s="17">
        <v>0.38994024321989001</v>
      </c>
      <c r="H1046" s="17">
        <v>0.391943026672886</v>
      </c>
      <c r="I1046" s="17">
        <v>0.35933660248089699</v>
      </c>
      <c r="J1046" s="17">
        <v>0.35075139751387802</v>
      </c>
      <c r="K1046" s="17"/>
      <c r="L1046" s="17">
        <v>0.36198066396506801</v>
      </c>
      <c r="M1046" s="17">
        <v>0.36824833873485902</v>
      </c>
      <c r="N1046" s="17">
        <v>0.34170969784979199</v>
      </c>
      <c r="O1046" s="17">
        <v>0.43196340235671699</v>
      </c>
      <c r="P1046" s="17"/>
      <c r="Q1046" s="17">
        <v>0.37669780382274098</v>
      </c>
      <c r="R1046" s="17">
        <v>0.28069173253999602</v>
      </c>
      <c r="S1046" s="17">
        <v>0.44072295523719601</v>
      </c>
    </row>
    <row r="1047" spans="2:19" x14ac:dyDescent="0.3">
      <c r="B1047" t="s">
        <v>408</v>
      </c>
      <c r="C1047" s="17">
        <v>0.20843261893286799</v>
      </c>
      <c r="D1047" s="17">
        <v>0.22303098035633201</v>
      </c>
      <c r="E1047" s="17">
        <v>0.194134403177111</v>
      </c>
      <c r="F1047" s="17"/>
      <c r="G1047" s="17">
        <v>0.258923069865651</v>
      </c>
      <c r="H1047" s="17">
        <v>0.20513590434347601</v>
      </c>
      <c r="I1047" s="17">
        <v>0.19556237604743601</v>
      </c>
      <c r="J1047" s="17">
        <v>0.15985290048098999</v>
      </c>
      <c r="K1047" s="17"/>
      <c r="L1047" s="17">
        <v>0.18214497678556299</v>
      </c>
      <c r="M1047" s="17">
        <v>0.20321824702220301</v>
      </c>
      <c r="N1047" s="17">
        <v>0.225057568966813</v>
      </c>
      <c r="O1047" s="17">
        <v>0.22234955610635199</v>
      </c>
      <c r="P1047" s="17"/>
      <c r="Q1047" s="17">
        <v>0.20237367140556101</v>
      </c>
      <c r="R1047" s="17">
        <v>0.30480162929067101</v>
      </c>
      <c r="S1047" s="17">
        <v>0.193146276966421</v>
      </c>
    </row>
    <row r="1048" spans="2:19" x14ac:dyDescent="0.3">
      <c r="C1048" s="17"/>
      <c r="D1048" s="17"/>
      <c r="E1048" s="17"/>
      <c r="F1048" s="17"/>
      <c r="G1048" s="17"/>
      <c r="H1048" s="17"/>
      <c r="I1048" s="17"/>
      <c r="J1048" s="17"/>
      <c r="K1048" s="17"/>
      <c r="L1048" s="17"/>
      <c r="M1048" s="17"/>
      <c r="N1048" s="17"/>
      <c r="O1048" s="17"/>
      <c r="P1048" s="17"/>
      <c r="Q1048" s="17"/>
      <c r="R1048" s="17"/>
      <c r="S1048" s="17"/>
    </row>
    <row r="1049" spans="2:19" x14ac:dyDescent="0.3">
      <c r="B1049" s="6" t="s">
        <v>413</v>
      </c>
      <c r="C1049" s="17"/>
      <c r="D1049" s="17"/>
      <c r="E1049" s="17"/>
      <c r="F1049" s="17"/>
      <c r="G1049" s="17"/>
      <c r="H1049" s="17"/>
      <c r="I1049" s="17"/>
      <c r="J1049" s="17"/>
      <c r="K1049" s="17"/>
      <c r="L1049" s="17"/>
      <c r="M1049" s="17"/>
      <c r="N1049" s="17"/>
      <c r="O1049" s="17"/>
      <c r="P1049" s="17"/>
      <c r="Q1049" s="17"/>
      <c r="R1049" s="17"/>
      <c r="S1049" s="17"/>
    </row>
    <row r="1050" spans="2:19" x14ac:dyDescent="0.3">
      <c r="B1050" s="24" t="s">
        <v>50</v>
      </c>
      <c r="C1050" s="17"/>
      <c r="D1050" s="17"/>
      <c r="E1050" s="17"/>
      <c r="F1050" s="17"/>
      <c r="G1050" s="17"/>
      <c r="H1050" s="17"/>
      <c r="I1050" s="17"/>
      <c r="J1050" s="17"/>
      <c r="K1050" s="17"/>
      <c r="L1050" s="17"/>
      <c r="M1050" s="17"/>
      <c r="N1050" s="17"/>
      <c r="O1050" s="17"/>
      <c r="P1050" s="17"/>
      <c r="Q1050" s="17"/>
      <c r="R1050" s="17"/>
      <c r="S1050" s="17"/>
    </row>
    <row r="1051" spans="2:19" x14ac:dyDescent="0.3">
      <c r="B1051" t="s">
        <v>404</v>
      </c>
      <c r="C1051" s="17">
        <v>0.14866784812796899</v>
      </c>
      <c r="D1051" s="17">
        <v>0.162732243308335</v>
      </c>
      <c r="E1051" s="17">
        <v>0.13439264815860899</v>
      </c>
      <c r="F1051" s="17"/>
      <c r="G1051" s="17">
        <v>0.178176271948741</v>
      </c>
      <c r="H1051" s="17">
        <v>0.15703487940628</v>
      </c>
      <c r="I1051" s="17">
        <v>0.139588863976463</v>
      </c>
      <c r="J1051" s="17">
        <v>0.111758081986922</v>
      </c>
      <c r="K1051" s="17"/>
      <c r="L1051" s="17">
        <v>0.12172996868858101</v>
      </c>
      <c r="M1051" s="17">
        <v>0.14459456820022901</v>
      </c>
      <c r="N1051" s="17">
        <v>0.17147115331617599</v>
      </c>
      <c r="O1051" s="17">
        <v>0.15530764474098699</v>
      </c>
      <c r="P1051" s="17"/>
      <c r="Q1051" s="17">
        <v>0.145245224790919</v>
      </c>
      <c r="R1051" s="17">
        <v>0.20853266784822899</v>
      </c>
      <c r="S1051" s="17">
        <v>0.170400377702733</v>
      </c>
    </row>
    <row r="1052" spans="2:19" x14ac:dyDescent="0.3">
      <c r="B1052" t="s">
        <v>405</v>
      </c>
      <c r="C1052" s="17">
        <v>0.37071170888094501</v>
      </c>
      <c r="D1052" s="17">
        <v>0.35130571885897899</v>
      </c>
      <c r="E1052" s="17">
        <v>0.39122424267802902</v>
      </c>
      <c r="F1052" s="17"/>
      <c r="G1052" s="17">
        <v>0.36484976290552001</v>
      </c>
      <c r="H1052" s="17">
        <v>0.37140941947106698</v>
      </c>
      <c r="I1052" s="17">
        <v>0.36179818984098699</v>
      </c>
      <c r="J1052" s="17">
        <v>0.38137408891864399</v>
      </c>
      <c r="K1052" s="17"/>
      <c r="L1052" s="17">
        <v>0.36211858989378698</v>
      </c>
      <c r="M1052" s="17">
        <v>0.34605201730842999</v>
      </c>
      <c r="N1052" s="17">
        <v>0.351588950416718</v>
      </c>
      <c r="O1052" s="17">
        <v>0.426692092550508</v>
      </c>
      <c r="P1052" s="17"/>
      <c r="Q1052" s="17">
        <v>0.37917833440259202</v>
      </c>
      <c r="R1052" s="17">
        <v>0.34150263517912399</v>
      </c>
      <c r="S1052" s="17">
        <v>0.31522373829598199</v>
      </c>
    </row>
    <row r="1053" spans="2:19" x14ac:dyDescent="0.3">
      <c r="B1053" t="s">
        <v>406</v>
      </c>
      <c r="C1053" s="17">
        <v>0.309762684608339</v>
      </c>
      <c r="D1053" s="17">
        <v>0.30511228650170602</v>
      </c>
      <c r="E1053" s="17">
        <v>0.31204993581309998</v>
      </c>
      <c r="F1053" s="17"/>
      <c r="G1053" s="17">
        <v>0.30134879796472303</v>
      </c>
      <c r="H1053" s="17">
        <v>0.32075213736324898</v>
      </c>
      <c r="I1053" s="17">
        <v>0.30662445221219198</v>
      </c>
      <c r="J1053" s="17">
        <v>0.31472765061306801</v>
      </c>
      <c r="K1053" s="17"/>
      <c r="L1053" s="17">
        <v>0.351836839124468</v>
      </c>
      <c r="M1053" s="17">
        <v>0.34074828494188403</v>
      </c>
      <c r="N1053" s="17">
        <v>0.289695672090238</v>
      </c>
      <c r="O1053" s="17">
        <v>0.255914998966495</v>
      </c>
      <c r="P1053" s="17"/>
      <c r="Q1053" s="17">
        <v>0.30548915113672098</v>
      </c>
      <c r="R1053" s="17">
        <v>0.278461997427908</v>
      </c>
      <c r="S1053" s="17">
        <v>0.31971748454154097</v>
      </c>
    </row>
    <row r="1054" spans="2:19" x14ac:dyDescent="0.3">
      <c r="B1054" t="s">
        <v>407</v>
      </c>
      <c r="C1054" s="17">
        <v>0.12650493391524301</v>
      </c>
      <c r="D1054" s="17">
        <v>0.13087276236982501</v>
      </c>
      <c r="E1054" s="17">
        <v>0.123221197639122</v>
      </c>
      <c r="F1054" s="17"/>
      <c r="G1054" s="17">
        <v>0.11823872460618599</v>
      </c>
      <c r="H1054" s="17">
        <v>0.11164918732049101</v>
      </c>
      <c r="I1054" s="17">
        <v>0.13888210443826299</v>
      </c>
      <c r="J1054" s="17">
        <v>0.14181354266945201</v>
      </c>
      <c r="K1054" s="17"/>
      <c r="L1054" s="17">
        <v>0.120760497522848</v>
      </c>
      <c r="M1054" s="17">
        <v>0.117668220988784</v>
      </c>
      <c r="N1054" s="17">
        <v>0.14042312169066801</v>
      </c>
      <c r="O1054" s="17">
        <v>0.126728771290539</v>
      </c>
      <c r="P1054" s="17"/>
      <c r="Q1054" s="17">
        <v>0.12601908489219801</v>
      </c>
      <c r="R1054" s="17">
        <v>0.105129602354502</v>
      </c>
      <c r="S1054" s="17">
        <v>0.160997757479902</v>
      </c>
    </row>
    <row r="1055" spans="2:19" x14ac:dyDescent="0.3">
      <c r="B1055" t="s">
        <v>408</v>
      </c>
      <c r="C1055" s="17">
        <v>4.4352824467503903E-2</v>
      </c>
      <c r="D1055" s="17">
        <v>4.9976988961154899E-2</v>
      </c>
      <c r="E1055" s="17">
        <v>3.9111975711140001E-2</v>
      </c>
      <c r="F1055" s="17"/>
      <c r="G1055" s="17">
        <v>3.7386442574829599E-2</v>
      </c>
      <c r="H1055" s="17">
        <v>3.9154376438912897E-2</v>
      </c>
      <c r="I1055" s="17">
        <v>5.3106389532095601E-2</v>
      </c>
      <c r="J1055" s="17">
        <v>5.03266358119141E-2</v>
      </c>
      <c r="K1055" s="17"/>
      <c r="L1055" s="17">
        <v>4.35541047703163E-2</v>
      </c>
      <c r="M1055" s="17">
        <v>5.09369085606741E-2</v>
      </c>
      <c r="N1055" s="17">
        <v>4.6821102486199098E-2</v>
      </c>
      <c r="O1055" s="17">
        <v>3.5356492451470697E-2</v>
      </c>
      <c r="P1055" s="17"/>
      <c r="Q1055" s="17">
        <v>4.4068204777569703E-2</v>
      </c>
      <c r="R1055" s="17">
        <v>6.6373097190236804E-2</v>
      </c>
      <c r="S1055" s="17">
        <v>3.3660641979841401E-2</v>
      </c>
    </row>
    <row r="1056" spans="2:19" x14ac:dyDescent="0.3">
      <c r="C1056" s="17"/>
      <c r="D1056" s="17"/>
      <c r="E1056" s="17"/>
      <c r="F1056" s="17"/>
      <c r="G1056" s="17"/>
      <c r="H1056" s="17"/>
      <c r="I1056" s="17"/>
      <c r="J1056" s="17"/>
      <c r="K1056" s="17"/>
      <c r="L1056" s="17"/>
      <c r="M1056" s="17"/>
      <c r="N1056" s="17"/>
      <c r="O1056" s="17"/>
      <c r="P1056" s="17"/>
      <c r="Q1056" s="17"/>
      <c r="R1056" s="17"/>
      <c r="S1056" s="17"/>
    </row>
    <row r="1057" spans="2:19" x14ac:dyDescent="0.3">
      <c r="B1057" s="6" t="s">
        <v>435</v>
      </c>
      <c r="C1057" s="17"/>
      <c r="D1057" s="17"/>
      <c r="E1057" s="17"/>
      <c r="F1057" s="17"/>
      <c r="G1057" s="17"/>
      <c r="H1057" s="17"/>
      <c r="I1057" s="17"/>
      <c r="J1057" s="17"/>
      <c r="K1057" s="17"/>
      <c r="L1057" s="17"/>
      <c r="M1057" s="17"/>
      <c r="N1057" s="17"/>
      <c r="O1057" s="17"/>
      <c r="P1057" s="17"/>
      <c r="Q1057" s="17"/>
      <c r="R1057" s="17"/>
      <c r="S1057" s="17"/>
    </row>
    <row r="1058" spans="2:19" x14ac:dyDescent="0.3">
      <c r="B1058" s="24" t="s">
        <v>50</v>
      </c>
      <c r="C1058" s="17"/>
      <c r="D1058" s="17"/>
      <c r="E1058" s="17"/>
      <c r="F1058" s="17"/>
      <c r="G1058" s="17"/>
      <c r="H1058" s="17"/>
      <c r="I1058" s="17"/>
      <c r="J1058" s="17"/>
      <c r="K1058" s="17"/>
      <c r="L1058" s="17"/>
      <c r="M1058" s="17"/>
      <c r="N1058" s="17"/>
      <c r="O1058" s="17"/>
      <c r="P1058" s="17"/>
      <c r="Q1058" s="17"/>
      <c r="R1058" s="17"/>
      <c r="S1058" s="17"/>
    </row>
    <row r="1059" spans="2:19" x14ac:dyDescent="0.3">
      <c r="B1059" t="s">
        <v>414</v>
      </c>
      <c r="C1059" s="17">
        <v>0.49661997506981898</v>
      </c>
      <c r="D1059" s="17">
        <v>0.49027648184870898</v>
      </c>
      <c r="E1059" s="17">
        <v>0.50031178909016605</v>
      </c>
      <c r="F1059" s="17"/>
      <c r="G1059" s="17">
        <v>0.48848636811920698</v>
      </c>
      <c r="H1059" s="17">
        <v>0.52923689500465898</v>
      </c>
      <c r="I1059" s="17">
        <v>0.50744311304624301</v>
      </c>
      <c r="J1059" s="17">
        <v>0.46400246729772099</v>
      </c>
      <c r="K1059" s="17"/>
      <c r="L1059" s="17">
        <v>0.44727355485892301</v>
      </c>
      <c r="M1059" s="17">
        <v>0.47647464265794898</v>
      </c>
      <c r="N1059" s="17">
        <v>0.49990728878499702</v>
      </c>
      <c r="O1059" s="17">
        <v>0.56419353019430796</v>
      </c>
      <c r="P1059" s="17"/>
      <c r="Q1059" s="17">
        <v>0.49688767817504198</v>
      </c>
      <c r="R1059" s="17">
        <v>0.43142698707344801</v>
      </c>
      <c r="S1059" s="17">
        <v>0.44993590511040399</v>
      </c>
    </row>
    <row r="1060" spans="2:19" x14ac:dyDescent="0.3">
      <c r="B1060" t="s">
        <v>415</v>
      </c>
      <c r="C1060" s="17">
        <v>0.478567278197916</v>
      </c>
      <c r="D1060" s="17">
        <v>0.46258787856554701</v>
      </c>
      <c r="E1060" s="17">
        <v>0.49093369514030999</v>
      </c>
      <c r="F1060" s="17"/>
      <c r="G1060" s="17">
        <v>0.46738310404887501</v>
      </c>
      <c r="H1060" s="17">
        <v>0.48774998107415002</v>
      </c>
      <c r="I1060" s="17">
        <v>0.481485972686374</v>
      </c>
      <c r="J1060" s="17">
        <v>0.48297467507574099</v>
      </c>
      <c r="K1060" s="17"/>
      <c r="L1060" s="17">
        <v>0.44596100466542399</v>
      </c>
      <c r="M1060" s="17">
        <v>0.445845353849115</v>
      </c>
      <c r="N1060" s="17">
        <v>0.45911606312224201</v>
      </c>
      <c r="O1060" s="17">
        <v>0.56763643517722695</v>
      </c>
      <c r="P1060" s="17"/>
      <c r="Q1060" s="17">
        <v>0.48129812533209798</v>
      </c>
      <c r="R1060" s="17">
        <v>0.396312795625957</v>
      </c>
      <c r="S1060" s="17">
        <v>0.44322009428585701</v>
      </c>
    </row>
    <row r="1061" spans="2:19" x14ac:dyDescent="0.3">
      <c r="B1061" t="s">
        <v>416</v>
      </c>
      <c r="C1061" s="17">
        <v>0.47007967606318601</v>
      </c>
      <c r="D1061" s="17">
        <v>0.44447562680716102</v>
      </c>
      <c r="E1061" s="17">
        <v>0.49342383535201101</v>
      </c>
      <c r="F1061" s="17"/>
      <c r="G1061" s="17">
        <v>0.430088785528288</v>
      </c>
      <c r="H1061" s="17">
        <v>0.47569258141312698</v>
      </c>
      <c r="I1061" s="17">
        <v>0.52015846925796205</v>
      </c>
      <c r="J1061" s="17">
        <v>0.46764930590252402</v>
      </c>
      <c r="K1061" s="17"/>
      <c r="L1061" s="17">
        <v>0.37303237177423199</v>
      </c>
      <c r="M1061" s="17">
        <v>0.45708410313376702</v>
      </c>
      <c r="N1061" s="17">
        <v>0.50160338334143395</v>
      </c>
      <c r="O1061" s="17">
        <v>0.54703179301160199</v>
      </c>
      <c r="P1061" s="17"/>
      <c r="Q1061" s="17">
        <v>0.471943297791384</v>
      </c>
      <c r="R1061" s="17">
        <v>0.37752054977758398</v>
      </c>
      <c r="S1061" s="17">
        <v>0.47394156944445898</v>
      </c>
    </row>
    <row r="1062" spans="2:19" x14ac:dyDescent="0.3">
      <c r="B1062" t="s">
        <v>417</v>
      </c>
      <c r="C1062" s="17">
        <v>0.41129795396955199</v>
      </c>
      <c r="D1062" s="17">
        <v>0.41347457872076099</v>
      </c>
      <c r="E1062" s="17">
        <v>0.40570676171839098</v>
      </c>
      <c r="F1062" s="17"/>
      <c r="G1062" s="17">
        <v>0.42456599931848399</v>
      </c>
      <c r="H1062" s="17">
        <v>0.40642530420133299</v>
      </c>
      <c r="I1062" s="17">
        <v>0.40765169040100802</v>
      </c>
      <c r="J1062" s="17">
        <v>0.40300570734614399</v>
      </c>
      <c r="K1062" s="17"/>
      <c r="L1062" s="17">
        <v>0.32867573068644301</v>
      </c>
      <c r="M1062" s="17">
        <v>0.40883077452792899</v>
      </c>
      <c r="N1062" s="17">
        <v>0.46153045676925902</v>
      </c>
      <c r="O1062" s="17">
        <v>0.44217003584976899</v>
      </c>
      <c r="P1062" s="17"/>
      <c r="Q1062" s="17">
        <v>0.39927764018518802</v>
      </c>
      <c r="R1062" s="17">
        <v>0.50830396348659201</v>
      </c>
      <c r="S1062" s="17">
        <v>0.41625463704071503</v>
      </c>
    </row>
    <row r="1063" spans="2:19" x14ac:dyDescent="0.3">
      <c r="B1063" t="s">
        <v>418</v>
      </c>
      <c r="C1063" s="17">
        <v>0.39521166096973098</v>
      </c>
      <c r="D1063" s="17">
        <v>0.38042458416262298</v>
      </c>
      <c r="E1063" s="17">
        <v>0.40723284715059099</v>
      </c>
      <c r="F1063" s="17"/>
      <c r="G1063" s="17">
        <v>0.39132886569957098</v>
      </c>
      <c r="H1063" s="17">
        <v>0.40018595532608298</v>
      </c>
      <c r="I1063" s="17">
        <v>0.416224738081171</v>
      </c>
      <c r="J1063" s="17">
        <v>0.37712144058646901</v>
      </c>
      <c r="K1063" s="17"/>
      <c r="L1063" s="17">
        <v>0.30979789975333899</v>
      </c>
      <c r="M1063" s="17">
        <v>0.42122780601834198</v>
      </c>
      <c r="N1063" s="17">
        <v>0.40495380921227397</v>
      </c>
      <c r="O1063" s="17">
        <v>0.44193339903745998</v>
      </c>
      <c r="P1063" s="17"/>
      <c r="Q1063" s="17">
        <v>0.39483884829968902</v>
      </c>
      <c r="R1063" s="17">
        <v>0.38078445688295398</v>
      </c>
      <c r="S1063" s="17">
        <v>0.39561241664930802</v>
      </c>
    </row>
    <row r="1064" spans="2:19" x14ac:dyDescent="0.3">
      <c r="B1064" t="s">
        <v>419</v>
      </c>
      <c r="C1064" s="17">
        <v>0.37517869543219701</v>
      </c>
      <c r="D1064" s="17">
        <v>0.38182574913853401</v>
      </c>
      <c r="E1064" s="17">
        <v>0.36481206201622501</v>
      </c>
      <c r="F1064" s="17"/>
      <c r="G1064" s="17">
        <v>0.34895312589433602</v>
      </c>
      <c r="H1064" s="17">
        <v>0.37720999276837303</v>
      </c>
      <c r="I1064" s="17">
        <v>0.41927854804748199</v>
      </c>
      <c r="J1064" s="17">
        <v>0.36805279250843398</v>
      </c>
      <c r="K1064" s="17"/>
      <c r="L1064" s="17">
        <v>0.30781620052157799</v>
      </c>
      <c r="M1064" s="17">
        <v>0.372172653510911</v>
      </c>
      <c r="N1064" s="17">
        <v>0.388194331421433</v>
      </c>
      <c r="O1064" s="17">
        <v>0.43169213357430802</v>
      </c>
      <c r="P1064" s="17"/>
      <c r="Q1064" s="17">
        <v>0.371595005652474</v>
      </c>
      <c r="R1064" s="17">
        <v>0.36017648704134603</v>
      </c>
      <c r="S1064" s="17">
        <v>0.32859662257771199</v>
      </c>
    </row>
    <row r="1065" spans="2:19" x14ac:dyDescent="0.3">
      <c r="B1065" t="s">
        <v>420</v>
      </c>
      <c r="C1065" s="17">
        <v>0.36734984466114401</v>
      </c>
      <c r="D1065" s="17">
        <v>0.37645968816851999</v>
      </c>
      <c r="E1065" s="17">
        <v>0.35529574195810598</v>
      </c>
      <c r="F1065" s="17"/>
      <c r="G1065" s="17">
        <v>0.33621900429065199</v>
      </c>
      <c r="H1065" s="17">
        <v>0.38279471142798699</v>
      </c>
      <c r="I1065" s="17">
        <v>0.39004440209941199</v>
      </c>
      <c r="J1065" s="17">
        <v>0.36917389573188403</v>
      </c>
      <c r="K1065" s="17"/>
      <c r="L1065" s="17">
        <v>0.30308640631649802</v>
      </c>
      <c r="M1065" s="17">
        <v>0.35884610021685298</v>
      </c>
      <c r="N1065" s="17">
        <v>0.37467832448567601</v>
      </c>
      <c r="O1065" s="17">
        <v>0.43287140878279301</v>
      </c>
      <c r="P1065" s="17"/>
      <c r="Q1065" s="17">
        <v>0.36723698489262402</v>
      </c>
      <c r="R1065" s="17">
        <v>0.32392646178508</v>
      </c>
      <c r="S1065" s="17">
        <v>0.32237510597853197</v>
      </c>
    </row>
    <row r="1066" spans="2:19" x14ac:dyDescent="0.3">
      <c r="B1066" t="s">
        <v>421</v>
      </c>
      <c r="C1066" s="17">
        <v>0.354797373541683</v>
      </c>
      <c r="D1066" s="17">
        <v>0.36588164980573001</v>
      </c>
      <c r="E1066" s="17">
        <v>0.34062240148749001</v>
      </c>
      <c r="F1066" s="17"/>
      <c r="G1066" s="17">
        <v>0.39276962570442298</v>
      </c>
      <c r="H1066" s="17">
        <v>0.36248446007731999</v>
      </c>
      <c r="I1066" s="17">
        <v>0.35263770935362099</v>
      </c>
      <c r="J1066" s="17">
        <v>0.30121121879238399</v>
      </c>
      <c r="K1066" s="17"/>
      <c r="L1066" s="17">
        <v>0.306628775687948</v>
      </c>
      <c r="M1066" s="17">
        <v>0.32537146417364299</v>
      </c>
      <c r="N1066" s="17">
        <v>0.39053766023393699</v>
      </c>
      <c r="O1066" s="17">
        <v>0.396073222362682</v>
      </c>
      <c r="P1066" s="17"/>
      <c r="Q1066" s="17">
        <v>0.34982570938165802</v>
      </c>
      <c r="R1066" s="17">
        <v>0.376687217845176</v>
      </c>
      <c r="S1066" s="17">
        <v>0.33590679872020801</v>
      </c>
    </row>
    <row r="1067" spans="2:19" x14ac:dyDescent="0.3">
      <c r="B1067" t="s">
        <v>422</v>
      </c>
      <c r="C1067" s="17">
        <v>0.33456367215482802</v>
      </c>
      <c r="D1067" s="17">
        <v>0.35173797001227097</v>
      </c>
      <c r="E1067" s="17">
        <v>0.31686790228060002</v>
      </c>
      <c r="F1067" s="17"/>
      <c r="G1067" s="17">
        <v>0.33171355761863303</v>
      </c>
      <c r="H1067" s="17">
        <v>0.35438723969589198</v>
      </c>
      <c r="I1067" s="17">
        <v>0.34971983971679399</v>
      </c>
      <c r="J1067" s="17">
        <v>0.30102822398750101</v>
      </c>
      <c r="K1067" s="17"/>
      <c r="L1067" s="17">
        <v>0.263785987900023</v>
      </c>
      <c r="M1067" s="17">
        <v>0.35937563039055698</v>
      </c>
      <c r="N1067" s="17">
        <v>0.36686345478504401</v>
      </c>
      <c r="O1067" s="17">
        <v>0.34351429663860999</v>
      </c>
      <c r="P1067" s="17"/>
      <c r="Q1067" s="17">
        <v>0.33236638717829797</v>
      </c>
      <c r="R1067" s="17">
        <v>0.28512392590693297</v>
      </c>
      <c r="S1067" s="17">
        <v>0.33547471461145101</v>
      </c>
    </row>
    <row r="1068" spans="2:19" x14ac:dyDescent="0.3">
      <c r="B1068" t="s">
        <v>423</v>
      </c>
      <c r="C1068" s="17">
        <v>0.33126178822684199</v>
      </c>
      <c r="D1068" s="17">
        <v>0.33612393519554401</v>
      </c>
      <c r="E1068" s="17">
        <v>0.32434836785356502</v>
      </c>
      <c r="F1068" s="17"/>
      <c r="G1068" s="17">
        <v>0.33107468068583701</v>
      </c>
      <c r="H1068" s="17">
        <v>0.34934158575227298</v>
      </c>
      <c r="I1068" s="17">
        <v>0.34415731273100603</v>
      </c>
      <c r="J1068" s="17">
        <v>0.29798378450881902</v>
      </c>
      <c r="K1068" s="17"/>
      <c r="L1068" s="17">
        <v>0.24346568293118401</v>
      </c>
      <c r="M1068" s="17">
        <v>0.357647134548777</v>
      </c>
      <c r="N1068" s="17">
        <v>0.35890923240350198</v>
      </c>
      <c r="O1068" s="17">
        <v>0.360569153011296</v>
      </c>
      <c r="P1068" s="17"/>
      <c r="Q1068" s="17">
        <v>0.32905049441626899</v>
      </c>
      <c r="R1068" s="17">
        <v>0.39871980193592899</v>
      </c>
      <c r="S1068" s="17">
        <v>0.28614943287292299</v>
      </c>
    </row>
    <row r="1069" spans="2:19" x14ac:dyDescent="0.3">
      <c r="B1069" t="s">
        <v>424</v>
      </c>
      <c r="C1069" s="17">
        <v>0.28333062595589797</v>
      </c>
      <c r="D1069" s="17">
        <v>0.26778298564977399</v>
      </c>
      <c r="E1069" s="17">
        <v>0.29668869667045</v>
      </c>
      <c r="F1069" s="17"/>
      <c r="G1069" s="17">
        <v>0.23207004577512699</v>
      </c>
      <c r="H1069" s="17">
        <v>0.27365835580775399</v>
      </c>
      <c r="I1069" s="17">
        <v>0.332550359987279</v>
      </c>
      <c r="J1069" s="17">
        <v>0.31237764337302998</v>
      </c>
      <c r="K1069" s="17"/>
      <c r="L1069" s="17">
        <v>0.20805378555121101</v>
      </c>
      <c r="M1069" s="17">
        <v>0.27435217006572499</v>
      </c>
      <c r="N1069" s="17">
        <v>0.29672276319351798</v>
      </c>
      <c r="O1069" s="17">
        <v>0.35381005898615198</v>
      </c>
      <c r="P1069" s="17"/>
      <c r="Q1069" s="17">
        <v>0.27168580226647598</v>
      </c>
      <c r="R1069" s="17">
        <v>0.30652208301189998</v>
      </c>
      <c r="S1069" s="17">
        <v>0.29436847569487801</v>
      </c>
    </row>
    <row r="1070" spans="2:19" x14ac:dyDescent="0.3">
      <c r="B1070" t="s">
        <v>425</v>
      </c>
      <c r="C1070" s="17">
        <v>0.27102619713354797</v>
      </c>
      <c r="D1070" s="17">
        <v>0.27689945981012798</v>
      </c>
      <c r="E1070" s="17">
        <v>0.263576888076616</v>
      </c>
      <c r="F1070" s="17"/>
      <c r="G1070" s="17">
        <v>0.27241557556023499</v>
      </c>
      <c r="H1070" s="17">
        <v>0.24870440483718501</v>
      </c>
      <c r="I1070" s="17">
        <v>0.30486319528064199</v>
      </c>
      <c r="J1070" s="17">
        <v>0.263333084956833</v>
      </c>
      <c r="K1070" s="17"/>
      <c r="L1070" s="17">
        <v>0.174421312052046</v>
      </c>
      <c r="M1070" s="17">
        <v>0.24784291688997301</v>
      </c>
      <c r="N1070" s="17">
        <v>0.30080623197096401</v>
      </c>
      <c r="O1070" s="17">
        <v>0.36044349296490702</v>
      </c>
      <c r="P1070" s="17"/>
      <c r="Q1070" s="17">
        <v>0.25931282583801701</v>
      </c>
      <c r="R1070" s="17">
        <v>0.28741343415774401</v>
      </c>
      <c r="S1070" s="17">
        <v>0.27997889998250503</v>
      </c>
    </row>
    <row r="1071" spans="2:19" x14ac:dyDescent="0.3">
      <c r="B1071" t="s">
        <v>426</v>
      </c>
      <c r="C1071" s="17">
        <v>0.25698609663482003</v>
      </c>
      <c r="D1071" s="17">
        <v>0.26503419007715601</v>
      </c>
      <c r="E1071" s="17">
        <v>0.24562104839943999</v>
      </c>
      <c r="F1071" s="17"/>
      <c r="G1071" s="17">
        <v>0.28455149056350398</v>
      </c>
      <c r="H1071" s="17">
        <v>0.27236518918211</v>
      </c>
      <c r="I1071" s="17">
        <v>0.26223665089597897</v>
      </c>
      <c r="J1071" s="17">
        <v>0.20188858757938</v>
      </c>
      <c r="K1071" s="17"/>
      <c r="L1071" s="17">
        <v>0.16586291236568301</v>
      </c>
      <c r="M1071" s="17">
        <v>0.26672244066350098</v>
      </c>
      <c r="N1071" s="17">
        <v>0.28870200587806</v>
      </c>
      <c r="O1071" s="17">
        <v>0.30321993621403698</v>
      </c>
      <c r="P1071" s="17"/>
      <c r="Q1071" s="17">
        <v>0.247325715825394</v>
      </c>
      <c r="R1071" s="17">
        <v>0.33379260174676501</v>
      </c>
      <c r="S1071" s="17">
        <v>0.239337998972563</v>
      </c>
    </row>
    <row r="1072" spans="2:19" x14ac:dyDescent="0.3">
      <c r="B1072" t="s">
        <v>427</v>
      </c>
      <c r="C1072" s="17">
        <v>0.196028662148303</v>
      </c>
      <c r="D1072" s="17">
        <v>0.20735629681274001</v>
      </c>
      <c r="E1072" s="17">
        <v>0.18181497386877199</v>
      </c>
      <c r="F1072" s="17"/>
      <c r="G1072" s="17">
        <v>0.232670493225095</v>
      </c>
      <c r="H1072" s="17">
        <v>0.18675073573479001</v>
      </c>
      <c r="I1072" s="17">
        <v>0.182398494153761</v>
      </c>
      <c r="J1072" s="17">
        <v>0.174784986731474</v>
      </c>
      <c r="K1072" s="17"/>
      <c r="L1072" s="17">
        <v>0.150089538481776</v>
      </c>
      <c r="M1072" s="17">
        <v>0.18369229002538301</v>
      </c>
      <c r="N1072" s="17">
        <v>0.21287737636853299</v>
      </c>
      <c r="O1072" s="17">
        <v>0.23705754220919401</v>
      </c>
      <c r="P1072" s="17"/>
      <c r="Q1072" s="17">
        <v>0.196203227270487</v>
      </c>
      <c r="R1072" s="17">
        <v>0.16839449498404299</v>
      </c>
      <c r="S1072" s="17">
        <v>0.213423492860571</v>
      </c>
    </row>
    <row r="1073" spans="2:19" x14ac:dyDescent="0.3">
      <c r="B1073" t="s">
        <v>428</v>
      </c>
      <c r="C1073" s="17">
        <v>0.176114953268032</v>
      </c>
      <c r="D1073" s="17">
        <v>0.167194422370253</v>
      </c>
      <c r="E1073" s="17">
        <v>0.18389212950168901</v>
      </c>
      <c r="F1073" s="17"/>
      <c r="G1073" s="17">
        <v>0.15427167171473299</v>
      </c>
      <c r="H1073" s="17">
        <v>0.17434295308749401</v>
      </c>
      <c r="I1073" s="17">
        <v>0.205017869029372</v>
      </c>
      <c r="J1073" s="17">
        <v>0.17764643183783699</v>
      </c>
      <c r="K1073" s="17"/>
      <c r="L1073" s="17">
        <v>0.15148881210618101</v>
      </c>
      <c r="M1073" s="17">
        <v>0.139274630804467</v>
      </c>
      <c r="N1073" s="17">
        <v>0.17697744420469999</v>
      </c>
      <c r="O1073" s="17">
        <v>0.23965175886334</v>
      </c>
      <c r="P1073" s="17"/>
      <c r="Q1073" s="17">
        <v>0.169843490307998</v>
      </c>
      <c r="R1073" s="17">
        <v>0.20285333230459901</v>
      </c>
      <c r="S1073" s="17">
        <v>0.18448004034415399</v>
      </c>
    </row>
    <row r="1074" spans="2:19" x14ac:dyDescent="0.3">
      <c r="B1074" t="s">
        <v>429</v>
      </c>
      <c r="C1074" s="17">
        <v>0.174660435469602</v>
      </c>
      <c r="D1074" s="17">
        <v>0.187224888511663</v>
      </c>
      <c r="E1074" s="17">
        <v>0.16115395756329001</v>
      </c>
      <c r="F1074" s="17"/>
      <c r="G1074" s="17">
        <v>0.18737282484516801</v>
      </c>
      <c r="H1074" s="17">
        <v>0.16381951122053001</v>
      </c>
      <c r="I1074" s="17">
        <v>0.183569332405494</v>
      </c>
      <c r="J1074" s="17">
        <v>0.16187885134340699</v>
      </c>
      <c r="K1074" s="17"/>
      <c r="L1074" s="17">
        <v>0.13420510337289401</v>
      </c>
      <c r="M1074" s="17">
        <v>0.18023469364067901</v>
      </c>
      <c r="N1074" s="17">
        <v>0.200847383167647</v>
      </c>
      <c r="O1074" s="17">
        <v>0.1807176779779</v>
      </c>
      <c r="P1074" s="17"/>
      <c r="Q1074" s="17">
        <v>0.170717490830609</v>
      </c>
      <c r="R1074" s="17">
        <v>0.22010750907377799</v>
      </c>
      <c r="S1074" s="17">
        <v>0.187429637713143</v>
      </c>
    </row>
    <row r="1075" spans="2:19" x14ac:dyDescent="0.3">
      <c r="B1075" t="s">
        <v>430</v>
      </c>
      <c r="C1075" s="17">
        <v>0.16919848884734801</v>
      </c>
      <c r="D1075" s="17">
        <v>0.18044312567766499</v>
      </c>
      <c r="E1075" s="17">
        <v>0.156230968214321</v>
      </c>
      <c r="F1075" s="17"/>
      <c r="G1075" s="17">
        <v>0.17649516006909899</v>
      </c>
      <c r="H1075" s="17">
        <v>0.193053080594597</v>
      </c>
      <c r="I1075" s="17">
        <v>0.17076728119993601</v>
      </c>
      <c r="J1075" s="17">
        <v>0.13087186810740001</v>
      </c>
      <c r="K1075" s="17"/>
      <c r="L1075" s="17">
        <v>0.125561373520852</v>
      </c>
      <c r="M1075" s="17">
        <v>0.175074423914447</v>
      </c>
      <c r="N1075" s="17">
        <v>0.185173268743444</v>
      </c>
      <c r="O1075" s="17">
        <v>0.18917441462163401</v>
      </c>
      <c r="P1075" s="17"/>
      <c r="Q1075" s="17">
        <v>0.15260931705948999</v>
      </c>
      <c r="R1075" s="17">
        <v>0.221172107903678</v>
      </c>
      <c r="S1075" s="17">
        <v>0.19471846472128801</v>
      </c>
    </row>
    <row r="1076" spans="2:19" x14ac:dyDescent="0.3">
      <c r="B1076" t="s">
        <v>431</v>
      </c>
      <c r="C1076" s="17">
        <v>0.168945666645228</v>
      </c>
      <c r="D1076" s="17">
        <v>0.16659738459508899</v>
      </c>
      <c r="E1076" s="17">
        <v>0.170953529570254</v>
      </c>
      <c r="F1076" s="17"/>
      <c r="G1076" s="17">
        <v>0.14944158573531599</v>
      </c>
      <c r="H1076" s="17">
        <v>0.16366764946639201</v>
      </c>
      <c r="I1076" s="17">
        <v>0.193829079929523</v>
      </c>
      <c r="J1076" s="17">
        <v>0.17722940859901201</v>
      </c>
      <c r="K1076" s="17"/>
      <c r="L1076" s="17">
        <v>0.160395213847662</v>
      </c>
      <c r="M1076" s="17">
        <v>0.16829950598017501</v>
      </c>
      <c r="N1076" s="17">
        <v>0.20080535929229301</v>
      </c>
      <c r="O1076" s="17">
        <v>0.143680314120675</v>
      </c>
      <c r="P1076" s="17"/>
      <c r="Q1076" s="17">
        <v>0.16920057811328701</v>
      </c>
      <c r="R1076" s="17">
        <v>0.15609947573921601</v>
      </c>
      <c r="S1076" s="17">
        <v>0.15899201665478699</v>
      </c>
    </row>
    <row r="1077" spans="2:19" x14ac:dyDescent="0.3">
      <c r="B1077" t="s">
        <v>432</v>
      </c>
      <c r="C1077" s="17">
        <v>0.14734849477557699</v>
      </c>
      <c r="D1077" s="17">
        <v>0.13620264603761301</v>
      </c>
      <c r="E1077" s="17">
        <v>0.15859537504202401</v>
      </c>
      <c r="F1077" s="17"/>
      <c r="G1077" s="17">
        <v>0.15768558921675599</v>
      </c>
      <c r="H1077" s="17">
        <v>0.160127477707358</v>
      </c>
      <c r="I1077" s="17">
        <v>0.15535924348999899</v>
      </c>
      <c r="J1077" s="17">
        <v>0.11087814059331901</v>
      </c>
      <c r="K1077" s="17"/>
      <c r="L1077" s="17">
        <v>0.108812167274503</v>
      </c>
      <c r="M1077" s="17">
        <v>0.12085160159265</v>
      </c>
      <c r="N1077" s="17">
        <v>0.15855739933384999</v>
      </c>
      <c r="O1077" s="17">
        <v>0.20239982964629899</v>
      </c>
      <c r="P1077" s="17"/>
      <c r="Q1077" s="17">
        <v>0.13839761749792701</v>
      </c>
      <c r="R1077" s="17">
        <v>0.190682324776797</v>
      </c>
      <c r="S1077" s="17">
        <v>0.14566430070679101</v>
      </c>
    </row>
    <row r="1078" spans="2:19" x14ac:dyDescent="0.3">
      <c r="B1078" t="s">
        <v>433</v>
      </c>
      <c r="C1078" s="17">
        <v>0.13264222794310199</v>
      </c>
      <c r="D1078" s="17">
        <v>0.150465219861871</v>
      </c>
      <c r="E1078" s="17">
        <v>0.115451224842837</v>
      </c>
      <c r="F1078" s="17"/>
      <c r="G1078" s="17">
        <v>0.15909247848665301</v>
      </c>
      <c r="H1078" s="17">
        <v>0.13889575093020101</v>
      </c>
      <c r="I1078" s="17">
        <v>0.146722107466117</v>
      </c>
      <c r="J1078" s="17">
        <v>8.067846672298E-2</v>
      </c>
      <c r="K1078" s="17"/>
      <c r="L1078" s="17">
        <v>7.0489123716083998E-2</v>
      </c>
      <c r="M1078" s="17">
        <v>0.11996094904117099</v>
      </c>
      <c r="N1078" s="17">
        <v>0.146721485740477</v>
      </c>
      <c r="O1078" s="17">
        <v>0.19325837049632999</v>
      </c>
      <c r="P1078" s="17"/>
      <c r="Q1078" s="17">
        <v>0.12082685061703299</v>
      </c>
      <c r="R1078" s="17">
        <v>0.19228489478255201</v>
      </c>
      <c r="S1078" s="17">
        <v>0.15607064522025901</v>
      </c>
    </row>
    <row r="1079" spans="2:19" x14ac:dyDescent="0.3">
      <c r="B1079" t="s">
        <v>434</v>
      </c>
      <c r="C1079" s="17">
        <v>8.8754310238911394E-2</v>
      </c>
      <c r="D1079" s="17">
        <v>8.3946821767395902E-2</v>
      </c>
      <c r="E1079" s="17">
        <v>9.3704497597353206E-2</v>
      </c>
      <c r="F1079" s="17"/>
      <c r="G1079" s="17">
        <v>9.7403271256551002E-2</v>
      </c>
      <c r="H1079" s="17">
        <v>9.31938935255964E-2</v>
      </c>
      <c r="I1079" s="17">
        <v>9.02535239198584E-2</v>
      </c>
      <c r="J1079" s="17">
        <v>7.0998514453996103E-2</v>
      </c>
      <c r="K1079" s="17"/>
      <c r="L1079" s="17">
        <v>6.8078912874968103E-2</v>
      </c>
      <c r="M1079" s="17">
        <v>8.2320167382040704E-2</v>
      </c>
      <c r="N1079" s="17">
        <v>0.11217760053246401</v>
      </c>
      <c r="O1079" s="17">
        <v>9.1013389825071997E-2</v>
      </c>
      <c r="P1079" s="17"/>
      <c r="Q1079" s="17">
        <v>8.3154484259154393E-2</v>
      </c>
      <c r="R1079" s="17">
        <v>0.14327263497868101</v>
      </c>
      <c r="S1079" s="17">
        <v>0.12116076292339401</v>
      </c>
    </row>
    <row r="1080" spans="2:19" x14ac:dyDescent="0.3">
      <c r="B1080" t="s">
        <v>78</v>
      </c>
      <c r="C1080" s="17">
        <v>5.73470580288186E-2</v>
      </c>
      <c r="D1080" s="17">
        <v>6.1232558234506497E-2</v>
      </c>
      <c r="E1080" s="17">
        <v>5.3954501549095403E-2</v>
      </c>
      <c r="F1080" s="17"/>
      <c r="G1080" s="17">
        <v>4.0243860455351103E-2</v>
      </c>
      <c r="H1080" s="17">
        <v>4.7364098539040299E-2</v>
      </c>
      <c r="I1080" s="17">
        <v>5.2932886062226299E-2</v>
      </c>
      <c r="J1080" s="17">
        <v>9.6039317648640002E-2</v>
      </c>
      <c r="K1080" s="17"/>
      <c r="L1080" s="17">
        <v>7.9765322164936495E-2</v>
      </c>
      <c r="M1080" s="17">
        <v>5.5377923689269998E-2</v>
      </c>
      <c r="N1080" s="17">
        <v>5.8494220140770999E-2</v>
      </c>
      <c r="O1080" s="17">
        <v>3.58157724329876E-2</v>
      </c>
      <c r="P1080" s="17"/>
      <c r="Q1080" s="17">
        <v>5.6147020086858103E-2</v>
      </c>
      <c r="R1080" s="17">
        <v>6.8232943119215697E-2</v>
      </c>
      <c r="S1080" s="17">
        <v>3.6335583434364098E-2</v>
      </c>
    </row>
    <row r="1081" spans="2:19" x14ac:dyDescent="0.3">
      <c r="B1081" t="s">
        <v>48</v>
      </c>
      <c r="C1081" s="17">
        <v>4.9211561443482099E-2</v>
      </c>
      <c r="D1081" s="17">
        <v>4.7029882086168803E-2</v>
      </c>
      <c r="E1081" s="17">
        <v>5.0958027919021397E-2</v>
      </c>
      <c r="F1081" s="17"/>
      <c r="G1081" s="17">
        <v>4.6899078263759303E-2</v>
      </c>
      <c r="H1081" s="17">
        <v>4.3060545526797701E-2</v>
      </c>
      <c r="I1081" s="17">
        <v>3.2382578450932203E-2</v>
      </c>
      <c r="J1081" s="17">
        <v>7.3408967086866395E-2</v>
      </c>
      <c r="K1081" s="17"/>
      <c r="L1081" s="17">
        <v>7.4969853838011094E-2</v>
      </c>
      <c r="M1081" s="17">
        <v>4.5589442181781299E-2</v>
      </c>
      <c r="N1081" s="17">
        <v>4.7557680881780903E-2</v>
      </c>
      <c r="O1081" s="17">
        <v>2.9162513327032701E-2</v>
      </c>
      <c r="P1081" s="17"/>
      <c r="Q1081" s="17">
        <v>4.9878531143196299E-2</v>
      </c>
      <c r="R1081" s="17">
        <v>3.9257384692317897E-2</v>
      </c>
      <c r="S1081" s="17">
        <v>5.0953982929102297E-2</v>
      </c>
    </row>
    <row r="1082" spans="2:19" x14ac:dyDescent="0.3">
      <c r="C1082" s="17"/>
      <c r="D1082" s="17"/>
      <c r="E1082" s="17"/>
      <c r="F1082" s="17"/>
      <c r="G1082" s="17"/>
      <c r="H1082" s="17"/>
      <c r="I1082" s="17"/>
      <c r="J1082" s="17"/>
      <c r="K1082" s="17"/>
      <c r="L1082" s="17"/>
      <c r="M1082" s="17"/>
      <c r="N1082" s="17"/>
      <c r="O1082" s="17"/>
      <c r="P1082" s="17"/>
      <c r="Q1082" s="17"/>
      <c r="R1082" s="17"/>
      <c r="S1082" s="17"/>
    </row>
    <row r="1083" spans="2:19" x14ac:dyDescent="0.3">
      <c r="B1083" s="6" t="s">
        <v>440</v>
      </c>
      <c r="C1083" s="17"/>
      <c r="D1083" s="17"/>
      <c r="E1083" s="17"/>
      <c r="F1083" s="17"/>
      <c r="G1083" s="17"/>
      <c r="H1083" s="17"/>
      <c r="I1083" s="17"/>
      <c r="J1083" s="17"/>
      <c r="K1083" s="17"/>
      <c r="L1083" s="17"/>
      <c r="M1083" s="17"/>
      <c r="N1083" s="17"/>
      <c r="O1083" s="17"/>
      <c r="P1083" s="17"/>
      <c r="Q1083" s="17"/>
      <c r="R1083" s="17"/>
      <c r="S1083" s="17"/>
    </row>
    <row r="1084" spans="2:19" x14ac:dyDescent="0.3">
      <c r="B1084" s="24" t="s">
        <v>50</v>
      </c>
      <c r="C1084" s="17"/>
      <c r="D1084" s="17"/>
      <c r="E1084" s="17"/>
      <c r="F1084" s="17"/>
      <c r="G1084" s="17"/>
      <c r="H1084" s="17"/>
      <c r="I1084" s="17"/>
      <c r="J1084" s="17"/>
      <c r="K1084" s="17"/>
      <c r="L1084" s="17"/>
      <c r="M1084" s="17"/>
      <c r="N1084" s="17"/>
      <c r="O1084" s="17"/>
      <c r="P1084" s="17"/>
      <c r="Q1084" s="17"/>
      <c r="R1084" s="17"/>
      <c r="S1084" s="17"/>
    </row>
    <row r="1085" spans="2:19" x14ac:dyDescent="0.3">
      <c r="B1085" t="s">
        <v>436</v>
      </c>
      <c r="C1085" s="17">
        <v>0.205612022299756</v>
      </c>
      <c r="D1085" s="17">
        <v>0.178583043643257</v>
      </c>
      <c r="E1085" s="17">
        <v>0.228395371999427</v>
      </c>
      <c r="F1085" s="17"/>
      <c r="G1085" s="17">
        <v>0.23570595083248</v>
      </c>
      <c r="H1085" s="17">
        <v>0.22709991158619799</v>
      </c>
      <c r="I1085" s="17">
        <v>0.20072082777455399</v>
      </c>
      <c r="J1085" s="17">
        <v>0.14830327571323501</v>
      </c>
      <c r="K1085" s="17"/>
      <c r="L1085" s="17">
        <v>0.16107594523845301</v>
      </c>
      <c r="M1085" s="17">
        <v>0.16235080278262901</v>
      </c>
      <c r="N1085" s="17">
        <v>0.200934097907805</v>
      </c>
      <c r="O1085" s="17">
        <v>0.30200546763930203</v>
      </c>
      <c r="P1085" s="17"/>
      <c r="Q1085" s="17">
        <v>0.20191506042508101</v>
      </c>
      <c r="R1085" s="17">
        <v>0.199150374600056</v>
      </c>
      <c r="S1085" s="17">
        <v>0.18509363657960101</v>
      </c>
    </row>
    <row r="1086" spans="2:19" x14ac:dyDescent="0.3">
      <c r="B1086" t="s">
        <v>415</v>
      </c>
      <c r="C1086" s="17">
        <v>0.18900117813662201</v>
      </c>
      <c r="D1086" s="17">
        <v>0.15788750488242601</v>
      </c>
      <c r="E1086" s="17">
        <v>0.21754412050216301</v>
      </c>
      <c r="F1086" s="17"/>
      <c r="G1086" s="17">
        <v>0.232583880019158</v>
      </c>
      <c r="H1086" s="17">
        <v>0.17636907945383801</v>
      </c>
      <c r="I1086" s="17">
        <v>0.17931808529037699</v>
      </c>
      <c r="J1086" s="17">
        <v>0.15705697548740299</v>
      </c>
      <c r="K1086" s="17"/>
      <c r="L1086" s="17">
        <v>0.146899351790719</v>
      </c>
      <c r="M1086" s="17">
        <v>0.16419639328018301</v>
      </c>
      <c r="N1086" s="17">
        <v>0.184681662910467</v>
      </c>
      <c r="O1086" s="17">
        <v>0.26261034945700701</v>
      </c>
      <c r="P1086" s="17"/>
      <c r="Q1086" s="17">
        <v>0.18344528785627801</v>
      </c>
      <c r="R1086" s="17">
        <v>0.28302147934565303</v>
      </c>
      <c r="S1086" s="17">
        <v>0.143246010036507</v>
      </c>
    </row>
    <row r="1087" spans="2:19" x14ac:dyDescent="0.3">
      <c r="B1087" t="s">
        <v>78</v>
      </c>
      <c r="C1087" s="17">
        <v>0.16019686858652599</v>
      </c>
      <c r="D1087" s="17">
        <v>0.160252487066219</v>
      </c>
      <c r="E1087" s="17">
        <v>0.159856389826775</v>
      </c>
      <c r="F1087" s="17"/>
      <c r="G1087" s="17">
        <v>0.13606629765088801</v>
      </c>
      <c r="H1087" s="17">
        <v>0.16551236768431299</v>
      </c>
      <c r="I1087" s="17">
        <v>0.154427330086707</v>
      </c>
      <c r="J1087" s="17">
        <v>0.18987630273046199</v>
      </c>
      <c r="K1087" s="17"/>
      <c r="L1087" s="17">
        <v>0.20166344735379099</v>
      </c>
      <c r="M1087" s="17">
        <v>0.16234502720114999</v>
      </c>
      <c r="N1087" s="17">
        <v>0.153660881444355</v>
      </c>
      <c r="O1087" s="17">
        <v>0.123487579515973</v>
      </c>
      <c r="P1087" s="17"/>
      <c r="Q1087" s="17">
        <v>0.16337097888291199</v>
      </c>
      <c r="R1087" s="17">
        <v>0.114076049021184</v>
      </c>
      <c r="S1087" s="17">
        <v>0.137682791046184</v>
      </c>
    </row>
    <row r="1088" spans="2:19" x14ac:dyDescent="0.3">
      <c r="B1088" t="s">
        <v>418</v>
      </c>
      <c r="C1088" s="17">
        <v>0.13713110957470201</v>
      </c>
      <c r="D1088" s="17">
        <v>0.108087775673336</v>
      </c>
      <c r="E1088" s="17">
        <v>0.16199217863342499</v>
      </c>
      <c r="F1088" s="17"/>
      <c r="G1088" s="17">
        <v>0.150573646611076</v>
      </c>
      <c r="H1088" s="17">
        <v>0.136327135872474</v>
      </c>
      <c r="I1088" s="17">
        <v>0.124477480071971</v>
      </c>
      <c r="J1088" s="17">
        <v>0.13087093423581</v>
      </c>
      <c r="K1088" s="17"/>
      <c r="L1088" s="17">
        <v>7.3477302245794004E-2</v>
      </c>
      <c r="M1088" s="17">
        <v>9.4993212097998506E-2</v>
      </c>
      <c r="N1088" s="17">
        <v>0.141617820781855</v>
      </c>
      <c r="O1088" s="17">
        <v>0.24149898944477799</v>
      </c>
      <c r="P1088" s="17"/>
      <c r="Q1088" s="17">
        <v>0.124207824766692</v>
      </c>
      <c r="R1088" s="17">
        <v>0.23611816715459</v>
      </c>
      <c r="S1088" s="17">
        <v>0.137799443604395</v>
      </c>
    </row>
    <row r="1089" spans="2:19" x14ac:dyDescent="0.3">
      <c r="B1089" t="s">
        <v>432</v>
      </c>
      <c r="C1089" s="17">
        <v>0.116628223136057</v>
      </c>
      <c r="D1089" s="17">
        <v>7.1712704722568105E-2</v>
      </c>
      <c r="E1089" s="17">
        <v>0.157585166299716</v>
      </c>
      <c r="F1089" s="17"/>
      <c r="G1089" s="17">
        <v>0.133098215663531</v>
      </c>
      <c r="H1089" s="17">
        <v>0.119506025489392</v>
      </c>
      <c r="I1089" s="17">
        <v>0.10956765362490101</v>
      </c>
      <c r="J1089" s="17">
        <v>9.8452991466697407E-2</v>
      </c>
      <c r="K1089" s="17"/>
      <c r="L1089" s="17">
        <v>7.5194387388123299E-2</v>
      </c>
      <c r="M1089" s="17">
        <v>8.9253813368302695E-2</v>
      </c>
      <c r="N1089" s="17">
        <v>0.106526847489221</v>
      </c>
      <c r="O1089" s="17">
        <v>0.19861229022893101</v>
      </c>
      <c r="P1089" s="17"/>
      <c r="Q1089" s="17">
        <v>0.11131674821297</v>
      </c>
      <c r="R1089" s="17">
        <v>0.15642428949404899</v>
      </c>
      <c r="S1089" s="17">
        <v>0.121349165456008</v>
      </c>
    </row>
    <row r="1090" spans="2:19" x14ac:dyDescent="0.3">
      <c r="B1090" t="s">
        <v>421</v>
      </c>
      <c r="C1090" s="17">
        <v>0.106084142037477</v>
      </c>
      <c r="D1090" s="17">
        <v>8.0163301704145706E-2</v>
      </c>
      <c r="E1090" s="17">
        <v>0.12971361364509601</v>
      </c>
      <c r="F1090" s="17"/>
      <c r="G1090" s="17">
        <v>0.146195185727159</v>
      </c>
      <c r="H1090" s="17">
        <v>8.8286287942558703E-2</v>
      </c>
      <c r="I1090" s="17">
        <v>0.106272128155021</v>
      </c>
      <c r="J1090" s="17">
        <v>7.1934570045099594E-2</v>
      </c>
      <c r="K1090" s="17"/>
      <c r="L1090" s="17">
        <v>8.0819656411143595E-2</v>
      </c>
      <c r="M1090" s="17">
        <v>7.2415201675481003E-2</v>
      </c>
      <c r="N1090" s="17">
        <v>0.100523169295933</v>
      </c>
      <c r="O1090" s="17">
        <v>0.173788003489876</v>
      </c>
      <c r="P1090" s="17"/>
      <c r="Q1090" s="17">
        <v>9.6137482686074194E-2</v>
      </c>
      <c r="R1090" s="17">
        <v>0.179484863396774</v>
      </c>
      <c r="S1090" s="17">
        <v>0.128827164957521</v>
      </c>
    </row>
    <row r="1091" spans="2:19" x14ac:dyDescent="0.3">
      <c r="B1091" t="s">
        <v>433</v>
      </c>
      <c r="C1091" s="17">
        <v>0.101761470904515</v>
      </c>
      <c r="D1091" s="17">
        <v>7.2006069048859797E-2</v>
      </c>
      <c r="E1091" s="17">
        <v>0.12831076246856299</v>
      </c>
      <c r="F1091" s="17"/>
      <c r="G1091" s="17">
        <v>0.13463204332922299</v>
      </c>
      <c r="H1091" s="17">
        <v>9.3725148975580902E-2</v>
      </c>
      <c r="I1091" s="17">
        <v>8.85274330938816E-2</v>
      </c>
      <c r="J1091" s="17">
        <v>7.9877983641789205E-2</v>
      </c>
      <c r="K1091" s="17"/>
      <c r="L1091" s="17">
        <v>6.4528418530199499E-2</v>
      </c>
      <c r="M1091" s="17">
        <v>6.8259927925149094E-2</v>
      </c>
      <c r="N1091" s="17">
        <v>9.9843785110293001E-2</v>
      </c>
      <c r="O1091" s="17">
        <v>0.17730595455131701</v>
      </c>
      <c r="P1091" s="17"/>
      <c r="Q1091" s="17">
        <v>9.6201594371668406E-2</v>
      </c>
      <c r="R1091" s="17">
        <v>0.17159888196175599</v>
      </c>
      <c r="S1091" s="17">
        <v>0.119977041839136</v>
      </c>
    </row>
    <row r="1092" spans="2:19" x14ac:dyDescent="0.3">
      <c r="B1092" t="s">
        <v>417</v>
      </c>
      <c r="C1092" s="17">
        <v>9.2394464620545E-2</v>
      </c>
      <c r="D1092" s="17">
        <v>7.9573072776615503E-2</v>
      </c>
      <c r="E1092" s="17">
        <v>0.103579533728155</v>
      </c>
      <c r="F1092" s="17"/>
      <c r="G1092" s="17">
        <v>0.108856756760785</v>
      </c>
      <c r="H1092" s="17">
        <v>9.9961385637058198E-2</v>
      </c>
      <c r="I1092" s="17">
        <v>8.1966486076348002E-2</v>
      </c>
      <c r="J1092" s="17">
        <v>7.3596879617627606E-2</v>
      </c>
      <c r="K1092" s="17"/>
      <c r="L1092" s="17">
        <v>7.1895244301591194E-2</v>
      </c>
      <c r="M1092" s="17">
        <v>6.9048827729051104E-2</v>
      </c>
      <c r="N1092" s="17">
        <v>0.10748498756545199</v>
      </c>
      <c r="O1092" s="17">
        <v>0.12179533207509</v>
      </c>
      <c r="P1092" s="17"/>
      <c r="Q1092" s="17">
        <v>8.5219766635198396E-2</v>
      </c>
      <c r="R1092" s="17">
        <v>0.19247113260304799</v>
      </c>
      <c r="S1092" s="17">
        <v>0.105600754992951</v>
      </c>
    </row>
    <row r="1093" spans="2:19" x14ac:dyDescent="0.3">
      <c r="B1093" t="s">
        <v>437</v>
      </c>
      <c r="C1093" s="17">
        <v>9.0959446597546206E-2</v>
      </c>
      <c r="D1093" s="17">
        <v>7.9904672696819307E-2</v>
      </c>
      <c r="E1093" s="17">
        <v>9.9879464887256506E-2</v>
      </c>
      <c r="F1093" s="17"/>
      <c r="G1093" s="17">
        <v>0.106348560784277</v>
      </c>
      <c r="H1093" s="17">
        <v>8.6785848354592507E-2</v>
      </c>
      <c r="I1093" s="17">
        <v>9.6893205374910599E-2</v>
      </c>
      <c r="J1093" s="17">
        <v>7.0169649225843594E-2</v>
      </c>
      <c r="K1093" s="17"/>
      <c r="L1093" s="17">
        <v>6.9624102846212496E-2</v>
      </c>
      <c r="M1093" s="17">
        <v>8.1140875522153502E-2</v>
      </c>
      <c r="N1093" s="17">
        <v>9.81975383594587E-2</v>
      </c>
      <c r="O1093" s="17">
        <v>0.115072900791187</v>
      </c>
      <c r="P1093" s="17"/>
      <c r="Q1093" s="17">
        <v>8.9796152739711005E-2</v>
      </c>
      <c r="R1093" s="17">
        <v>0.123520969478182</v>
      </c>
      <c r="S1093" s="17">
        <v>8.9995572029354501E-2</v>
      </c>
    </row>
    <row r="1094" spans="2:19" x14ac:dyDescent="0.3">
      <c r="B1094" t="s">
        <v>423</v>
      </c>
      <c r="C1094" s="17">
        <v>8.7192993327325094E-2</v>
      </c>
      <c r="D1094" s="17">
        <v>8.3372088459858495E-2</v>
      </c>
      <c r="E1094" s="17">
        <v>8.8482085180938502E-2</v>
      </c>
      <c r="F1094" s="17"/>
      <c r="G1094" s="17">
        <v>0.11593455160933901</v>
      </c>
      <c r="H1094" s="17">
        <v>8.8569917846025206E-2</v>
      </c>
      <c r="I1094" s="17">
        <v>7.3465348872786398E-2</v>
      </c>
      <c r="J1094" s="17">
        <v>5.8557868606975698E-2</v>
      </c>
      <c r="K1094" s="17"/>
      <c r="L1094" s="17">
        <v>5.1237185738454399E-2</v>
      </c>
      <c r="M1094" s="17">
        <v>6.6616371618351697E-2</v>
      </c>
      <c r="N1094" s="17">
        <v>0.1004543772022</v>
      </c>
      <c r="O1094" s="17">
        <v>0.13103715853131101</v>
      </c>
      <c r="P1094" s="17"/>
      <c r="Q1094" s="17">
        <v>7.6814210201493094E-2</v>
      </c>
      <c r="R1094" s="17">
        <v>0.23762838748920301</v>
      </c>
      <c r="S1094" s="17">
        <v>0.11130949991175</v>
      </c>
    </row>
    <row r="1095" spans="2:19" x14ac:dyDescent="0.3">
      <c r="B1095" t="s">
        <v>428</v>
      </c>
      <c r="C1095" s="17">
        <v>8.2765710691618297E-2</v>
      </c>
      <c r="D1095" s="17">
        <v>7.0857408526483701E-2</v>
      </c>
      <c r="E1095" s="17">
        <v>9.4244795919634097E-2</v>
      </c>
      <c r="F1095" s="17"/>
      <c r="G1095" s="17">
        <v>0.11843064551022001</v>
      </c>
      <c r="H1095" s="17">
        <v>8.2653470385930197E-2</v>
      </c>
      <c r="I1095" s="17">
        <v>7.8799717329856203E-2</v>
      </c>
      <c r="J1095" s="17">
        <v>4.1514095279993002E-2</v>
      </c>
      <c r="K1095" s="17"/>
      <c r="L1095" s="17">
        <v>6.22002731131946E-2</v>
      </c>
      <c r="M1095" s="17">
        <v>7.5338663352490495E-2</v>
      </c>
      <c r="N1095" s="17">
        <v>9.1130124248211999E-2</v>
      </c>
      <c r="O1095" s="17">
        <v>0.10230249967747</v>
      </c>
      <c r="P1095" s="17"/>
      <c r="Q1095" s="17">
        <v>7.7501398681858E-2</v>
      </c>
      <c r="R1095" s="17">
        <v>0.14446712627097</v>
      </c>
      <c r="S1095" s="17">
        <v>8.5001203560078495E-2</v>
      </c>
    </row>
    <row r="1096" spans="2:19" x14ac:dyDescent="0.3">
      <c r="B1096" t="s">
        <v>414</v>
      </c>
      <c r="C1096" s="17">
        <v>8.2568280546292103E-2</v>
      </c>
      <c r="D1096" s="17">
        <v>7.4427915446072704E-2</v>
      </c>
      <c r="E1096" s="17">
        <v>8.9303995224529004E-2</v>
      </c>
      <c r="F1096" s="17"/>
      <c r="G1096" s="17">
        <v>9.7863610055873199E-2</v>
      </c>
      <c r="H1096" s="17">
        <v>7.36281524905638E-2</v>
      </c>
      <c r="I1096" s="17">
        <v>8.9522135116625004E-2</v>
      </c>
      <c r="J1096" s="17">
        <v>6.5858272346200494E-2</v>
      </c>
      <c r="K1096" s="17"/>
      <c r="L1096" s="17">
        <v>6.2819446319305694E-2</v>
      </c>
      <c r="M1096" s="17">
        <v>7.4654296102149104E-2</v>
      </c>
      <c r="N1096" s="17">
        <v>8.5838682250572201E-2</v>
      </c>
      <c r="O1096" s="17">
        <v>0.107333630854151</v>
      </c>
      <c r="P1096" s="17"/>
      <c r="Q1096" s="17">
        <v>7.3967173608647796E-2</v>
      </c>
      <c r="R1096" s="17">
        <v>0.20495136110361101</v>
      </c>
      <c r="S1096" s="17">
        <v>8.2802873892580495E-2</v>
      </c>
    </row>
    <row r="1097" spans="2:19" x14ac:dyDescent="0.3">
      <c r="B1097" t="s">
        <v>424</v>
      </c>
      <c r="C1097" s="17">
        <v>6.8112281904669003E-2</v>
      </c>
      <c r="D1097" s="17">
        <v>5.7806769177945402E-2</v>
      </c>
      <c r="E1097" s="17">
        <v>7.6700134990581703E-2</v>
      </c>
      <c r="F1097" s="17"/>
      <c r="G1097" s="17">
        <v>7.8744708008078895E-2</v>
      </c>
      <c r="H1097" s="17">
        <v>7.2987877511678401E-2</v>
      </c>
      <c r="I1097" s="17">
        <v>6.2523208267908997E-2</v>
      </c>
      <c r="J1097" s="17">
        <v>5.50956792194294E-2</v>
      </c>
      <c r="K1097" s="17"/>
      <c r="L1097" s="17">
        <v>4.5172232026913103E-2</v>
      </c>
      <c r="M1097" s="17">
        <v>5.2369522184105503E-2</v>
      </c>
      <c r="N1097" s="17">
        <v>8.1576350071354303E-2</v>
      </c>
      <c r="O1097" s="17">
        <v>9.3493001604586304E-2</v>
      </c>
      <c r="P1097" s="17"/>
      <c r="Q1097" s="17">
        <v>6.3274784116872498E-2</v>
      </c>
      <c r="R1097" s="17">
        <v>0.10766631957541301</v>
      </c>
      <c r="S1097" s="17">
        <v>8.1959995945660905E-2</v>
      </c>
    </row>
    <row r="1098" spans="2:19" x14ac:dyDescent="0.3">
      <c r="B1098" t="s">
        <v>430</v>
      </c>
      <c r="C1098" s="17">
        <v>6.5632876658662104E-2</v>
      </c>
      <c r="D1098" s="17">
        <v>5.3003020442706598E-2</v>
      </c>
      <c r="E1098" s="17">
        <v>7.5882802585986994E-2</v>
      </c>
      <c r="F1098" s="17"/>
      <c r="G1098" s="17">
        <v>8.8012668877584202E-2</v>
      </c>
      <c r="H1098" s="17">
        <v>6.5474219954319804E-2</v>
      </c>
      <c r="I1098" s="17">
        <v>5.2274795096736902E-2</v>
      </c>
      <c r="J1098" s="17">
        <v>4.7977253803862599E-2</v>
      </c>
      <c r="K1098" s="17"/>
      <c r="L1098" s="17">
        <v>6.05537114687014E-2</v>
      </c>
      <c r="M1098" s="17">
        <v>4.2582124809624498E-2</v>
      </c>
      <c r="N1098" s="17">
        <v>6.4412647222902505E-2</v>
      </c>
      <c r="O1098" s="17">
        <v>9.6964734779761405E-2</v>
      </c>
      <c r="P1098" s="17"/>
      <c r="Q1098" s="17">
        <v>6.0794691733025201E-2</v>
      </c>
      <c r="R1098" s="17">
        <v>0.104133741704314</v>
      </c>
      <c r="S1098" s="17">
        <v>6.6873398395174796E-2</v>
      </c>
    </row>
    <row r="1099" spans="2:19" x14ac:dyDescent="0.3">
      <c r="B1099" t="s">
        <v>416</v>
      </c>
      <c r="C1099" s="17">
        <v>6.23105652991656E-2</v>
      </c>
      <c r="D1099" s="17">
        <v>5.7615913008114902E-2</v>
      </c>
      <c r="E1099" s="17">
        <v>6.7533786891970302E-2</v>
      </c>
      <c r="F1099" s="17"/>
      <c r="G1099" s="17">
        <v>6.0492577498057302E-2</v>
      </c>
      <c r="H1099" s="17">
        <v>7.06239854671704E-2</v>
      </c>
      <c r="I1099" s="17">
        <v>6.4628527773682998E-2</v>
      </c>
      <c r="J1099" s="17">
        <v>5.4330586752889001E-2</v>
      </c>
      <c r="K1099" s="17"/>
      <c r="L1099" s="17">
        <v>4.8085642467519903E-2</v>
      </c>
      <c r="M1099" s="17">
        <v>5.3755208136138502E-2</v>
      </c>
      <c r="N1099" s="17">
        <v>7.2382397353490099E-2</v>
      </c>
      <c r="O1099" s="17">
        <v>7.4877471258921593E-2</v>
      </c>
      <c r="P1099" s="17"/>
      <c r="Q1099" s="17">
        <v>5.5423482224131897E-2</v>
      </c>
      <c r="R1099" s="17">
        <v>0.10027022470904599</v>
      </c>
      <c r="S1099" s="17">
        <v>0.10014019966338999</v>
      </c>
    </row>
    <row r="1100" spans="2:19" x14ac:dyDescent="0.3">
      <c r="B1100" t="s">
        <v>431</v>
      </c>
      <c r="C1100" s="17">
        <v>6.2301326610094999E-2</v>
      </c>
      <c r="D1100" s="17">
        <v>5.7918347772206703E-2</v>
      </c>
      <c r="E1100" s="17">
        <v>6.6601370049674494E-2</v>
      </c>
      <c r="F1100" s="17"/>
      <c r="G1100" s="17">
        <v>7.9363354923394594E-2</v>
      </c>
      <c r="H1100" s="17">
        <v>6.4329664808096002E-2</v>
      </c>
      <c r="I1100" s="17">
        <v>6.2739618180309098E-2</v>
      </c>
      <c r="J1100" s="17">
        <v>3.6460345190085897E-2</v>
      </c>
      <c r="K1100" s="17"/>
      <c r="L1100" s="17">
        <v>4.6600385440475497E-2</v>
      </c>
      <c r="M1100" s="17">
        <v>3.6547229592458902E-2</v>
      </c>
      <c r="N1100" s="17">
        <v>7.7091981855292105E-2</v>
      </c>
      <c r="O1100" s="17">
        <v>8.9833666407272195E-2</v>
      </c>
      <c r="P1100" s="17"/>
      <c r="Q1100" s="17">
        <v>5.76383725901633E-2</v>
      </c>
      <c r="R1100" s="17">
        <v>0.13867450858883901</v>
      </c>
      <c r="S1100" s="17">
        <v>4.8048741635709699E-2</v>
      </c>
    </row>
    <row r="1101" spans="2:19" x14ac:dyDescent="0.3">
      <c r="B1101" t="s">
        <v>420</v>
      </c>
      <c r="C1101" s="17">
        <v>5.6393157895465701E-2</v>
      </c>
      <c r="D1101" s="17">
        <v>4.56814603709252E-2</v>
      </c>
      <c r="E1101" s="17">
        <v>6.7578125838109002E-2</v>
      </c>
      <c r="F1101" s="17"/>
      <c r="G1101" s="17">
        <v>6.4352337507951093E-2</v>
      </c>
      <c r="H1101" s="17">
        <v>6.2359725464383099E-2</v>
      </c>
      <c r="I1101" s="17">
        <v>5.6007870194388402E-2</v>
      </c>
      <c r="J1101" s="17">
        <v>3.8620989638163301E-2</v>
      </c>
      <c r="K1101" s="17"/>
      <c r="L1101" s="17">
        <v>4.2905462599214503E-2</v>
      </c>
      <c r="M1101" s="17">
        <v>4.5818460863805401E-2</v>
      </c>
      <c r="N1101" s="17">
        <v>6.2517988393204799E-2</v>
      </c>
      <c r="O1101" s="17">
        <v>7.46827924739763E-2</v>
      </c>
      <c r="P1101" s="17"/>
      <c r="Q1101" s="17">
        <v>5.1117818400209201E-2</v>
      </c>
      <c r="R1101" s="17">
        <v>0.130125070880166</v>
      </c>
      <c r="S1101" s="17">
        <v>5.8968841074851598E-2</v>
      </c>
    </row>
    <row r="1102" spans="2:19" x14ac:dyDescent="0.3">
      <c r="B1102" t="s">
        <v>426</v>
      </c>
      <c r="C1102" s="17">
        <v>5.6297138834711997E-2</v>
      </c>
      <c r="D1102" s="17">
        <v>4.9697878712212498E-2</v>
      </c>
      <c r="E1102" s="17">
        <v>5.9931872617328102E-2</v>
      </c>
      <c r="F1102" s="17"/>
      <c r="G1102" s="17">
        <v>7.3216992286836299E-2</v>
      </c>
      <c r="H1102" s="17">
        <v>5.2732906884884502E-2</v>
      </c>
      <c r="I1102" s="17">
        <v>5.7865475286635902E-2</v>
      </c>
      <c r="J1102" s="17">
        <v>3.7862788360057097E-2</v>
      </c>
      <c r="K1102" s="17"/>
      <c r="L1102" s="17">
        <v>4.1735344100758902E-2</v>
      </c>
      <c r="M1102" s="17">
        <v>4.1717046476237599E-2</v>
      </c>
      <c r="N1102" s="17">
        <v>5.2849829402214603E-2</v>
      </c>
      <c r="O1102" s="17">
        <v>9.0362767614631995E-2</v>
      </c>
      <c r="P1102" s="17"/>
      <c r="Q1102" s="17">
        <v>5.5589495650704798E-2</v>
      </c>
      <c r="R1102" s="17">
        <v>0.114388702019334</v>
      </c>
      <c r="S1102" s="17">
        <v>3.2687375068181097E-2</v>
      </c>
    </row>
    <row r="1103" spans="2:19" x14ac:dyDescent="0.3">
      <c r="B1103" t="s">
        <v>419</v>
      </c>
      <c r="C1103" s="17">
        <v>5.4149955533614597E-2</v>
      </c>
      <c r="D1103" s="17">
        <v>4.4577909912729703E-2</v>
      </c>
      <c r="E1103" s="17">
        <v>6.4177009234411594E-2</v>
      </c>
      <c r="F1103" s="17"/>
      <c r="G1103" s="17">
        <v>6.3209630287949597E-2</v>
      </c>
      <c r="H1103" s="17">
        <v>6.2012500054745803E-2</v>
      </c>
      <c r="I1103" s="17">
        <v>4.9357805062868701E-2</v>
      </c>
      <c r="J1103" s="17">
        <v>3.1664796198927002E-2</v>
      </c>
      <c r="K1103" s="17"/>
      <c r="L1103" s="17">
        <v>2.90153362270387E-2</v>
      </c>
      <c r="M1103" s="17">
        <v>5.5122683058380702E-2</v>
      </c>
      <c r="N1103" s="17">
        <v>5.8024386518313799E-2</v>
      </c>
      <c r="O1103" s="17">
        <v>7.4035211149129199E-2</v>
      </c>
      <c r="P1103" s="17"/>
      <c r="Q1103" s="17">
        <v>4.8391466854568597E-2</v>
      </c>
      <c r="R1103" s="17">
        <v>0.13001930374398801</v>
      </c>
      <c r="S1103" s="17">
        <v>4.7001935315849397E-2</v>
      </c>
    </row>
    <row r="1104" spans="2:19" x14ac:dyDescent="0.3">
      <c r="B1104" t="s">
        <v>429</v>
      </c>
      <c r="C1104" s="17">
        <v>4.7405012532804297E-2</v>
      </c>
      <c r="D1104" s="17">
        <v>4.0181019769254998E-2</v>
      </c>
      <c r="E1104" s="17">
        <v>5.5028249856742102E-2</v>
      </c>
      <c r="F1104" s="17"/>
      <c r="G1104" s="17">
        <v>5.90390736648213E-2</v>
      </c>
      <c r="H1104" s="17">
        <v>4.75414975839E-2</v>
      </c>
      <c r="I1104" s="17">
        <v>5.0853534316940702E-2</v>
      </c>
      <c r="J1104" s="17">
        <v>2.9804402190964301E-2</v>
      </c>
      <c r="K1104" s="17"/>
      <c r="L1104" s="17">
        <v>4.08046623176243E-2</v>
      </c>
      <c r="M1104" s="17">
        <v>4.03367432480174E-2</v>
      </c>
      <c r="N1104" s="17">
        <v>5.2651756759921099E-2</v>
      </c>
      <c r="O1104" s="17">
        <v>5.59661491681114E-2</v>
      </c>
      <c r="P1104" s="17"/>
      <c r="Q1104" s="17">
        <v>4.3549914504156399E-2</v>
      </c>
      <c r="R1104" s="17">
        <v>8.54980752353353E-2</v>
      </c>
      <c r="S1104" s="17">
        <v>5.9997932070568902E-2</v>
      </c>
    </row>
    <row r="1105" spans="2:19" x14ac:dyDescent="0.3">
      <c r="B1105" t="s">
        <v>438</v>
      </c>
      <c r="C1105" s="17">
        <v>4.3918103851071699E-2</v>
      </c>
      <c r="D1105" s="17">
        <v>3.7156668648064398E-2</v>
      </c>
      <c r="E1105" s="17">
        <v>5.1049362577430001E-2</v>
      </c>
      <c r="F1105" s="17"/>
      <c r="G1105" s="17">
        <v>4.6082793200558199E-2</v>
      </c>
      <c r="H1105" s="17">
        <v>5.4357075353015198E-2</v>
      </c>
      <c r="I1105" s="17">
        <v>3.7998575981964197E-2</v>
      </c>
      <c r="J1105" s="17">
        <v>3.5515180001665599E-2</v>
      </c>
      <c r="K1105" s="17"/>
      <c r="L1105" s="17">
        <v>3.2266643023281298E-2</v>
      </c>
      <c r="M1105" s="17">
        <v>3.1570785340407199E-2</v>
      </c>
      <c r="N1105" s="17">
        <v>4.31343295135279E-2</v>
      </c>
      <c r="O1105" s="17">
        <v>6.9773022855714406E-2</v>
      </c>
      <c r="P1105" s="17"/>
      <c r="Q1105" s="17">
        <v>4.1537196695810102E-2</v>
      </c>
      <c r="R1105" s="17">
        <v>0.102340101961076</v>
      </c>
      <c r="S1105" s="17">
        <v>4.8390146159734103E-2</v>
      </c>
    </row>
    <row r="1106" spans="2:19" x14ac:dyDescent="0.3">
      <c r="B1106" t="s">
        <v>439</v>
      </c>
      <c r="C1106" s="17">
        <v>4.3772475499891501E-2</v>
      </c>
      <c r="D1106" s="17">
        <v>4.1086646919859103E-2</v>
      </c>
      <c r="E1106" s="17">
        <v>4.6830101380835203E-2</v>
      </c>
      <c r="F1106" s="17"/>
      <c r="G1106" s="17">
        <v>4.3055579515114198E-2</v>
      </c>
      <c r="H1106" s="17">
        <v>5.5505832830280898E-2</v>
      </c>
      <c r="I1106" s="17">
        <v>4.2565415369849098E-2</v>
      </c>
      <c r="J1106" s="17">
        <v>2.7811760898220701E-2</v>
      </c>
      <c r="K1106" s="17"/>
      <c r="L1106" s="17">
        <v>2.8554216739008698E-2</v>
      </c>
      <c r="M1106" s="17">
        <v>3.67676012364717E-2</v>
      </c>
      <c r="N1106" s="17">
        <v>4.9650976121009799E-2</v>
      </c>
      <c r="O1106" s="17">
        <v>6.01985523834387E-2</v>
      </c>
      <c r="P1106" s="17"/>
      <c r="Q1106" s="17">
        <v>3.7903426764803599E-2</v>
      </c>
      <c r="R1106" s="17">
        <v>7.9097254865330299E-2</v>
      </c>
      <c r="S1106" s="17">
        <v>5.4628156815429402E-2</v>
      </c>
    </row>
    <row r="1107" spans="2:19" x14ac:dyDescent="0.3">
      <c r="B1107" t="s">
        <v>48</v>
      </c>
      <c r="C1107" s="17">
        <v>0.32166665959011098</v>
      </c>
      <c r="D1107" s="17">
        <v>0.36260528164719502</v>
      </c>
      <c r="E1107" s="17">
        <v>0.28350813405592201</v>
      </c>
      <c r="F1107" s="17"/>
      <c r="G1107" s="17">
        <v>0.288403958863438</v>
      </c>
      <c r="H1107" s="17">
        <v>0.32580560358320898</v>
      </c>
      <c r="I1107" s="17">
        <v>0.31265328617057198</v>
      </c>
      <c r="J1107" s="17">
        <v>0.36889120314749302</v>
      </c>
      <c r="K1107" s="17"/>
      <c r="L1107" s="17">
        <v>0.34936908501536601</v>
      </c>
      <c r="M1107" s="17">
        <v>0.36037210021586802</v>
      </c>
      <c r="N1107" s="17">
        <v>0.32925820774304698</v>
      </c>
      <c r="O1107" s="17">
        <v>0.24387778965571599</v>
      </c>
      <c r="P1107" s="17"/>
      <c r="Q1107" s="17">
        <v>0.341442248520269</v>
      </c>
      <c r="R1107" s="17">
        <v>0.17522384162785901</v>
      </c>
      <c r="S1107" s="17">
        <v>0.27380474213006201</v>
      </c>
    </row>
    <row r="1108" spans="2:19" x14ac:dyDescent="0.3">
      <c r="C1108" s="17"/>
      <c r="D1108" s="17"/>
      <c r="E1108" s="17"/>
      <c r="F1108" s="17"/>
      <c r="G1108" s="17"/>
      <c r="H1108" s="17"/>
      <c r="I1108" s="17"/>
      <c r="J1108" s="17"/>
      <c r="K1108" s="17"/>
      <c r="L1108" s="17"/>
      <c r="M1108" s="17"/>
      <c r="N1108" s="17"/>
      <c r="O1108" s="17"/>
      <c r="P1108" s="17"/>
      <c r="Q1108" s="17"/>
      <c r="R1108" s="17"/>
      <c r="S1108" s="17"/>
    </row>
    <row r="1109" spans="2:19" x14ac:dyDescent="0.3">
      <c r="B1109" s="6" t="s">
        <v>450</v>
      </c>
      <c r="C1109" s="17"/>
      <c r="D1109" s="17"/>
      <c r="E1109" s="17"/>
      <c r="F1109" s="17"/>
      <c r="G1109" s="17"/>
      <c r="H1109" s="17"/>
      <c r="I1109" s="17"/>
      <c r="J1109" s="17"/>
      <c r="K1109" s="17"/>
      <c r="L1109" s="17"/>
      <c r="M1109" s="17"/>
      <c r="N1109" s="17"/>
      <c r="O1109" s="17"/>
      <c r="P1109" s="17"/>
      <c r="Q1109" s="17"/>
      <c r="R1109" s="17"/>
      <c r="S1109" s="17"/>
    </row>
    <row r="1110" spans="2:19" x14ac:dyDescent="0.3">
      <c r="B1110" s="24" t="s">
        <v>50</v>
      </c>
      <c r="C1110" s="17"/>
      <c r="D1110" s="17"/>
      <c r="E1110" s="17"/>
      <c r="F1110" s="17"/>
      <c r="G1110" s="17"/>
      <c r="H1110" s="17"/>
      <c r="I1110" s="17"/>
      <c r="J1110" s="17"/>
      <c r="K1110" s="17"/>
      <c r="L1110" s="17"/>
      <c r="M1110" s="17"/>
      <c r="N1110" s="17"/>
      <c r="O1110" s="17"/>
      <c r="P1110" s="17"/>
      <c r="Q1110" s="17"/>
      <c r="R1110" s="17"/>
      <c r="S1110" s="17"/>
    </row>
    <row r="1111" spans="2:19" x14ac:dyDescent="0.3">
      <c r="B1111" t="s">
        <v>446</v>
      </c>
      <c r="C1111" s="17">
        <v>0.31370027251088201</v>
      </c>
      <c r="D1111" s="17">
        <v>0.31724345233668599</v>
      </c>
      <c r="E1111" s="17">
        <v>0.30720033968792798</v>
      </c>
      <c r="F1111" s="17"/>
      <c r="G1111" s="17">
        <v>0.32623254895271597</v>
      </c>
      <c r="H1111" s="17">
        <v>0.31991364853895998</v>
      </c>
      <c r="I1111" s="17">
        <v>0.32374471152992901</v>
      </c>
      <c r="J1111" s="17">
        <v>0.283702080512238</v>
      </c>
      <c r="K1111" s="17"/>
      <c r="L1111" s="17">
        <v>0.27606834408460301</v>
      </c>
      <c r="M1111" s="17">
        <v>0.33058989266504202</v>
      </c>
      <c r="N1111" s="17">
        <v>0.32691301681942903</v>
      </c>
      <c r="O1111" s="17">
        <v>0.31875125223758899</v>
      </c>
      <c r="P1111" s="17"/>
      <c r="Q1111" s="17">
        <v>0.31645180648002502</v>
      </c>
      <c r="R1111" s="17">
        <v>0.36205028413856</v>
      </c>
      <c r="S1111" s="17">
        <v>0.27312141811837798</v>
      </c>
    </row>
    <row r="1112" spans="2:19" x14ac:dyDescent="0.3">
      <c r="B1112" t="s">
        <v>447</v>
      </c>
      <c r="C1112" s="17">
        <v>0.19638701545690099</v>
      </c>
      <c r="D1112" s="17">
        <v>0.18918214207338499</v>
      </c>
      <c r="E1112" s="17">
        <v>0.20377192316971901</v>
      </c>
      <c r="F1112" s="17"/>
      <c r="G1112" s="17">
        <v>0.22111783322939099</v>
      </c>
      <c r="H1112" s="17">
        <v>0.21632441265117</v>
      </c>
      <c r="I1112" s="17">
        <v>0.18185412225443801</v>
      </c>
      <c r="J1112" s="17">
        <v>0.15325740107746</v>
      </c>
      <c r="K1112" s="17"/>
      <c r="L1112" s="17">
        <v>0.144349268480367</v>
      </c>
      <c r="M1112" s="17">
        <v>0.177441645421617</v>
      </c>
      <c r="N1112" s="17">
        <v>0.20538088756912701</v>
      </c>
      <c r="O1112" s="17">
        <v>0.259171960768459</v>
      </c>
      <c r="P1112" s="17"/>
      <c r="Q1112" s="17">
        <v>0.18930081420362499</v>
      </c>
      <c r="R1112" s="17">
        <v>0.25751677220151098</v>
      </c>
      <c r="S1112" s="17">
        <v>0.232306229650692</v>
      </c>
    </row>
    <row r="1113" spans="2:19" x14ac:dyDescent="0.3">
      <c r="B1113" t="s">
        <v>448</v>
      </c>
      <c r="C1113" s="17">
        <v>0.37648786007310298</v>
      </c>
      <c r="D1113" s="17">
        <v>0.37931460213662699</v>
      </c>
      <c r="E1113" s="17">
        <v>0.37546826782625797</v>
      </c>
      <c r="F1113" s="17"/>
      <c r="G1113" s="17">
        <v>0.36584308320994902</v>
      </c>
      <c r="H1113" s="17">
        <v>0.351660482639432</v>
      </c>
      <c r="I1113" s="17">
        <v>0.38775613279055898</v>
      </c>
      <c r="J1113" s="17">
        <v>0.40730857135957999</v>
      </c>
      <c r="K1113" s="17"/>
      <c r="L1113" s="17">
        <v>0.41509828560541301</v>
      </c>
      <c r="M1113" s="17">
        <v>0.38953139867451098</v>
      </c>
      <c r="N1113" s="17">
        <v>0.37920034046211898</v>
      </c>
      <c r="O1113" s="17">
        <v>0.32083154080932402</v>
      </c>
      <c r="P1113" s="17"/>
      <c r="Q1113" s="17">
        <v>0.38484193332889999</v>
      </c>
      <c r="R1113" s="17">
        <v>0.27391000344268701</v>
      </c>
      <c r="S1113" s="17">
        <v>0.401826704120607</v>
      </c>
    </row>
    <row r="1114" spans="2:19" x14ac:dyDescent="0.3">
      <c r="B1114" t="s">
        <v>78</v>
      </c>
      <c r="C1114" s="17">
        <v>0.113424851959114</v>
      </c>
      <c r="D1114" s="17">
        <v>0.114259803453302</v>
      </c>
      <c r="E1114" s="17">
        <v>0.11355946931609499</v>
      </c>
      <c r="F1114" s="17"/>
      <c r="G1114" s="17">
        <v>8.68065346079442E-2</v>
      </c>
      <c r="H1114" s="17">
        <v>0.112101456170437</v>
      </c>
      <c r="I1114" s="17">
        <v>0.106645033425074</v>
      </c>
      <c r="J1114" s="17">
        <v>0.15573194705072099</v>
      </c>
      <c r="K1114" s="17"/>
      <c r="L1114" s="17">
        <v>0.16448410182961701</v>
      </c>
      <c r="M1114" s="17">
        <v>0.10243706323883001</v>
      </c>
      <c r="N1114" s="17">
        <v>8.8505755149324794E-2</v>
      </c>
      <c r="O1114" s="17">
        <v>0.101245246184628</v>
      </c>
      <c r="P1114" s="17"/>
      <c r="Q1114" s="17">
        <v>0.10940544598745</v>
      </c>
      <c r="R1114" s="17">
        <v>0.106522940217242</v>
      </c>
      <c r="S1114" s="17">
        <v>9.2745648110322904E-2</v>
      </c>
    </row>
    <row r="1115" spans="2:19" x14ac:dyDescent="0.3">
      <c r="C1115" s="17"/>
      <c r="D1115" s="17"/>
      <c r="E1115" s="17"/>
      <c r="F1115" s="17"/>
      <c r="G1115" s="17"/>
      <c r="H1115" s="17"/>
      <c r="I1115" s="17"/>
      <c r="J1115" s="17"/>
      <c r="K1115" s="17"/>
      <c r="L1115" s="17"/>
      <c r="M1115" s="17"/>
      <c r="N1115" s="17"/>
      <c r="O1115" s="17"/>
      <c r="P1115" s="17"/>
      <c r="Q1115" s="17"/>
      <c r="R1115" s="17"/>
      <c r="S1115" s="17"/>
    </row>
    <row r="1116" spans="2:19" x14ac:dyDescent="0.3">
      <c r="B1116" s="6" t="s">
        <v>451</v>
      </c>
      <c r="C1116" s="17"/>
      <c r="D1116" s="17"/>
      <c r="E1116" s="17"/>
      <c r="F1116" s="17"/>
      <c r="G1116" s="17"/>
      <c r="H1116" s="17"/>
      <c r="I1116" s="17"/>
      <c r="J1116" s="17"/>
      <c r="K1116" s="17"/>
      <c r="L1116" s="17"/>
      <c r="M1116" s="17"/>
      <c r="N1116" s="17"/>
      <c r="O1116" s="17"/>
      <c r="P1116" s="17"/>
      <c r="Q1116" s="17"/>
      <c r="R1116" s="17"/>
      <c r="S1116" s="17"/>
    </row>
    <row r="1117" spans="2:19" x14ac:dyDescent="0.3">
      <c r="B1117" s="24" t="s">
        <v>50</v>
      </c>
      <c r="C1117" s="17"/>
      <c r="D1117" s="17"/>
      <c r="E1117" s="17"/>
      <c r="F1117" s="17"/>
      <c r="G1117" s="17"/>
      <c r="H1117" s="17"/>
      <c r="I1117" s="17"/>
      <c r="J1117" s="17"/>
      <c r="K1117" s="17"/>
      <c r="L1117" s="17"/>
      <c r="M1117" s="17"/>
      <c r="N1117" s="17"/>
      <c r="O1117" s="17"/>
      <c r="P1117" s="17"/>
      <c r="Q1117" s="17"/>
      <c r="R1117" s="17"/>
      <c r="S1117" s="17"/>
    </row>
    <row r="1118" spans="2:19" x14ac:dyDescent="0.3">
      <c r="B1118" t="s">
        <v>446</v>
      </c>
      <c r="C1118" s="17">
        <v>0.349270286870419</v>
      </c>
      <c r="D1118" s="17">
        <v>0.34005824544824997</v>
      </c>
      <c r="E1118" s="17">
        <v>0.35532839406392902</v>
      </c>
      <c r="F1118" s="17"/>
      <c r="G1118" s="17">
        <v>0.35783522126865502</v>
      </c>
      <c r="H1118" s="17">
        <v>0.37353923963930902</v>
      </c>
      <c r="I1118" s="17">
        <v>0.35870829074962202</v>
      </c>
      <c r="J1118" s="17">
        <v>0.30854709145653098</v>
      </c>
      <c r="K1118" s="17"/>
      <c r="L1118" s="17">
        <v>0.271226653377932</v>
      </c>
      <c r="M1118" s="17">
        <v>0.35354831751447402</v>
      </c>
      <c r="N1118" s="17">
        <v>0.34745539113750801</v>
      </c>
      <c r="O1118" s="17">
        <v>0.42465310936988399</v>
      </c>
      <c r="P1118" s="17"/>
      <c r="Q1118" s="17">
        <v>0.347109904936723</v>
      </c>
      <c r="R1118" s="17">
        <v>0.381467010427259</v>
      </c>
      <c r="S1118" s="17">
        <v>0.31006920574520203</v>
      </c>
    </row>
    <row r="1119" spans="2:19" x14ac:dyDescent="0.3">
      <c r="B1119" t="s">
        <v>447</v>
      </c>
      <c r="C1119" s="17">
        <v>0.16737376580847499</v>
      </c>
      <c r="D1119" s="17">
        <v>0.15466750002982499</v>
      </c>
      <c r="E1119" s="17">
        <v>0.18149975741230001</v>
      </c>
      <c r="F1119" s="17"/>
      <c r="G1119" s="17">
        <v>0.16537034325948499</v>
      </c>
      <c r="H1119" s="17">
        <v>0.175626827761938</v>
      </c>
      <c r="I1119" s="17">
        <v>0.18443825527773899</v>
      </c>
      <c r="J1119" s="17">
        <v>0.14273514754252001</v>
      </c>
      <c r="K1119" s="17"/>
      <c r="L1119" s="17">
        <v>0.13223946986658999</v>
      </c>
      <c r="M1119" s="17">
        <v>0.15841744493071899</v>
      </c>
      <c r="N1119" s="17">
        <v>0.16881621711335301</v>
      </c>
      <c r="O1119" s="17">
        <v>0.21063220711942399</v>
      </c>
      <c r="P1119" s="17"/>
      <c r="Q1119" s="17">
        <v>0.153971392311919</v>
      </c>
      <c r="R1119" s="17">
        <v>0.249040062844573</v>
      </c>
      <c r="S1119" s="17">
        <v>0.25483719163213697</v>
      </c>
    </row>
    <row r="1120" spans="2:19" x14ac:dyDescent="0.3">
      <c r="B1120" t="s">
        <v>448</v>
      </c>
      <c r="C1120" s="17">
        <v>0.36612333656629897</v>
      </c>
      <c r="D1120" s="17">
        <v>0.38210766361137899</v>
      </c>
      <c r="E1120" s="17">
        <v>0.35172096679330001</v>
      </c>
      <c r="F1120" s="17"/>
      <c r="G1120" s="17">
        <v>0.38398422726338299</v>
      </c>
      <c r="H1120" s="17">
        <v>0.32928529056371703</v>
      </c>
      <c r="I1120" s="17">
        <v>0.366558739017324</v>
      </c>
      <c r="J1120" s="17">
        <v>0.37994915243583099</v>
      </c>
      <c r="K1120" s="17"/>
      <c r="L1120" s="17">
        <v>0.43364358099073003</v>
      </c>
      <c r="M1120" s="17">
        <v>0.37625952265111601</v>
      </c>
      <c r="N1120" s="17">
        <v>0.37215093363395901</v>
      </c>
      <c r="O1120" s="17">
        <v>0.28111029902116302</v>
      </c>
      <c r="P1120" s="17"/>
      <c r="Q1120" s="17">
        <v>0.38235849623784302</v>
      </c>
      <c r="R1120" s="17">
        <v>0.25365541907713801</v>
      </c>
      <c r="S1120" s="17">
        <v>0.34861720553769299</v>
      </c>
    </row>
    <row r="1121" spans="2:19" x14ac:dyDescent="0.3">
      <c r="B1121" t="s">
        <v>78</v>
      </c>
      <c r="C1121" s="17">
        <v>0.117232610754806</v>
      </c>
      <c r="D1121" s="17">
        <v>0.12316659091054601</v>
      </c>
      <c r="E1121" s="17">
        <v>0.111450881730472</v>
      </c>
      <c r="F1121" s="17"/>
      <c r="G1121" s="17">
        <v>9.2810208208476797E-2</v>
      </c>
      <c r="H1121" s="17">
        <v>0.121548642035036</v>
      </c>
      <c r="I1121" s="17">
        <v>9.0294714955315797E-2</v>
      </c>
      <c r="J1121" s="17">
        <v>0.168768608565117</v>
      </c>
      <c r="K1121" s="17"/>
      <c r="L1121" s="17">
        <v>0.16289029576474801</v>
      </c>
      <c r="M1121" s="17">
        <v>0.11177471490369099</v>
      </c>
      <c r="N1121" s="17">
        <v>0.11157745811517999</v>
      </c>
      <c r="O1121" s="17">
        <v>8.3604384489528505E-2</v>
      </c>
      <c r="P1121" s="17"/>
      <c r="Q1121" s="17">
        <v>0.11656020651351599</v>
      </c>
      <c r="R1121" s="17">
        <v>0.11583750765103</v>
      </c>
      <c r="S1121" s="17">
        <v>8.6476397084967405E-2</v>
      </c>
    </row>
    <row r="1122" spans="2:19" x14ac:dyDescent="0.3">
      <c r="C1122" s="17"/>
      <c r="D1122" s="17"/>
      <c r="E1122" s="17"/>
      <c r="F1122" s="17"/>
      <c r="G1122" s="17"/>
      <c r="H1122" s="17"/>
      <c r="I1122" s="17"/>
      <c r="J1122" s="17"/>
      <c r="K1122" s="17"/>
      <c r="L1122" s="17"/>
      <c r="M1122" s="17"/>
      <c r="N1122" s="17"/>
      <c r="O1122" s="17"/>
      <c r="P1122" s="17"/>
      <c r="Q1122" s="17"/>
      <c r="R1122" s="17"/>
      <c r="S1122" s="17"/>
    </row>
    <row r="1123" spans="2:19" x14ac:dyDescent="0.3">
      <c r="B1123" s="6" t="s">
        <v>452</v>
      </c>
      <c r="C1123" s="17"/>
      <c r="D1123" s="17"/>
      <c r="E1123" s="17"/>
      <c r="F1123" s="17"/>
      <c r="G1123" s="17"/>
      <c r="H1123" s="17"/>
      <c r="I1123" s="17"/>
      <c r="J1123" s="17"/>
      <c r="K1123" s="17"/>
      <c r="L1123" s="17"/>
      <c r="M1123" s="17"/>
      <c r="N1123" s="17"/>
      <c r="O1123" s="17"/>
      <c r="P1123" s="17"/>
      <c r="Q1123" s="17"/>
      <c r="R1123" s="17"/>
      <c r="S1123" s="17"/>
    </row>
    <row r="1124" spans="2:19" x14ac:dyDescent="0.3">
      <c r="B1124" s="24" t="s">
        <v>50</v>
      </c>
      <c r="C1124" s="17"/>
      <c r="D1124" s="17"/>
      <c r="E1124" s="17"/>
      <c r="F1124" s="17"/>
      <c r="G1124" s="17"/>
      <c r="H1124" s="17"/>
      <c r="I1124" s="17"/>
      <c r="J1124" s="17"/>
      <c r="K1124" s="17"/>
      <c r="L1124" s="17"/>
      <c r="M1124" s="17"/>
      <c r="N1124" s="17"/>
      <c r="O1124" s="17"/>
      <c r="P1124" s="17"/>
      <c r="Q1124" s="17"/>
      <c r="R1124" s="17"/>
      <c r="S1124" s="17"/>
    </row>
    <row r="1125" spans="2:19" x14ac:dyDescent="0.3">
      <c r="B1125" t="s">
        <v>446</v>
      </c>
      <c r="C1125" s="17">
        <v>0.36297773610814998</v>
      </c>
      <c r="D1125" s="17">
        <v>0.37406516213732099</v>
      </c>
      <c r="E1125" s="17">
        <v>0.34877684201721998</v>
      </c>
      <c r="F1125" s="17"/>
      <c r="G1125" s="17">
        <v>0.38137410360981899</v>
      </c>
      <c r="H1125" s="17">
        <v>0.36537916156179001</v>
      </c>
      <c r="I1125" s="17">
        <v>0.36324606213202598</v>
      </c>
      <c r="J1125" s="17">
        <v>0.34117512165486502</v>
      </c>
      <c r="K1125" s="17"/>
      <c r="L1125" s="17">
        <v>0.31403328691453303</v>
      </c>
      <c r="M1125" s="17">
        <v>0.40626510716905101</v>
      </c>
      <c r="N1125" s="17">
        <v>0.38333110613244797</v>
      </c>
      <c r="O1125" s="17">
        <v>0.34305479978404402</v>
      </c>
      <c r="P1125" s="17"/>
      <c r="Q1125" s="17">
        <v>0.36630144694134298</v>
      </c>
      <c r="R1125" s="17">
        <v>0.428356235806781</v>
      </c>
      <c r="S1125" s="17">
        <v>0.35477494866759501</v>
      </c>
    </row>
    <row r="1126" spans="2:19" x14ac:dyDescent="0.3">
      <c r="B1126" t="s">
        <v>447</v>
      </c>
      <c r="C1126" s="17">
        <v>0.19975393799101901</v>
      </c>
      <c r="D1126" s="17">
        <v>0.18049630699529101</v>
      </c>
      <c r="E1126" s="17">
        <v>0.21918279134423699</v>
      </c>
      <c r="F1126" s="17"/>
      <c r="G1126" s="17">
        <v>0.22206341782000899</v>
      </c>
      <c r="H1126" s="17">
        <v>0.19667668993249801</v>
      </c>
      <c r="I1126" s="17">
        <v>0.19438596641280101</v>
      </c>
      <c r="J1126" s="17">
        <v>0.17888885568469201</v>
      </c>
      <c r="K1126" s="17"/>
      <c r="L1126" s="17">
        <v>0.18721294675938099</v>
      </c>
      <c r="M1126" s="17">
        <v>0.17070259507025101</v>
      </c>
      <c r="N1126" s="17">
        <v>0.19202695654827001</v>
      </c>
      <c r="O1126" s="17">
        <v>0.25208660447653602</v>
      </c>
      <c r="P1126" s="17"/>
      <c r="Q1126" s="17">
        <v>0.190406818717958</v>
      </c>
      <c r="R1126" s="17">
        <v>0.22515046347668999</v>
      </c>
      <c r="S1126" s="17">
        <v>0.222907164864175</v>
      </c>
    </row>
    <row r="1127" spans="2:19" x14ac:dyDescent="0.3">
      <c r="B1127" t="s">
        <v>448</v>
      </c>
      <c r="C1127" s="17">
        <v>0.32515798312787397</v>
      </c>
      <c r="D1127" s="17">
        <v>0.33192778271078199</v>
      </c>
      <c r="E1127" s="17">
        <v>0.32037164289794601</v>
      </c>
      <c r="F1127" s="17"/>
      <c r="G1127" s="17">
        <v>0.31635767225834899</v>
      </c>
      <c r="H1127" s="17">
        <v>0.30637793756203502</v>
      </c>
      <c r="I1127" s="17">
        <v>0.351537813214713</v>
      </c>
      <c r="J1127" s="17">
        <v>0.33071969825161801</v>
      </c>
      <c r="K1127" s="17"/>
      <c r="L1127" s="17">
        <v>0.35561014337793401</v>
      </c>
      <c r="M1127" s="17">
        <v>0.32888897192431998</v>
      </c>
      <c r="N1127" s="17">
        <v>0.33318787958475099</v>
      </c>
      <c r="O1127" s="17">
        <v>0.28197147908174103</v>
      </c>
      <c r="P1127" s="17"/>
      <c r="Q1127" s="17">
        <v>0.33807835495765398</v>
      </c>
      <c r="R1127" s="17">
        <v>0.21530642591103</v>
      </c>
      <c r="S1127" s="17">
        <v>0.32194978679289199</v>
      </c>
    </row>
    <row r="1128" spans="2:19" x14ac:dyDescent="0.3">
      <c r="B1128" t="s">
        <v>78</v>
      </c>
      <c r="C1128" s="17">
        <v>0.112110342772958</v>
      </c>
      <c r="D1128" s="17">
        <v>0.113510748156607</v>
      </c>
      <c r="E1128" s="17">
        <v>0.111668723740598</v>
      </c>
      <c r="F1128" s="17"/>
      <c r="G1128" s="17">
        <v>8.0204806311822696E-2</v>
      </c>
      <c r="H1128" s="17">
        <v>0.13156621094367699</v>
      </c>
      <c r="I1128" s="17">
        <v>9.0830158240461104E-2</v>
      </c>
      <c r="J1128" s="17">
        <v>0.14921632440882601</v>
      </c>
      <c r="K1128" s="17"/>
      <c r="L1128" s="17">
        <v>0.143143622948152</v>
      </c>
      <c r="M1128" s="17">
        <v>9.4143325836378203E-2</v>
      </c>
      <c r="N1128" s="17">
        <v>9.1454057734529901E-2</v>
      </c>
      <c r="O1128" s="17">
        <v>0.12288711665768</v>
      </c>
      <c r="P1128" s="17"/>
      <c r="Q1128" s="17">
        <v>0.10521337938304599</v>
      </c>
      <c r="R1128" s="17">
        <v>0.13118687480549801</v>
      </c>
      <c r="S1128" s="17">
        <v>0.100368099675338</v>
      </c>
    </row>
    <row r="1129" spans="2:19" x14ac:dyDescent="0.3">
      <c r="C1129" s="17"/>
      <c r="D1129" s="17"/>
      <c r="E1129" s="17"/>
      <c r="F1129" s="17"/>
      <c r="G1129" s="17"/>
      <c r="H1129" s="17"/>
      <c r="I1129" s="17"/>
      <c r="J1129" s="17"/>
      <c r="K1129" s="17"/>
      <c r="L1129" s="17"/>
      <c r="M1129" s="17"/>
      <c r="N1129" s="17"/>
      <c r="O1129" s="17"/>
      <c r="P1129" s="17"/>
      <c r="Q1129" s="17"/>
      <c r="R1129" s="17"/>
      <c r="S1129" s="17"/>
    </row>
    <row r="1130" spans="2:19" x14ac:dyDescent="0.3">
      <c r="B1130" s="6" t="s">
        <v>453</v>
      </c>
      <c r="C1130" s="17"/>
      <c r="D1130" s="17"/>
      <c r="E1130" s="17"/>
      <c r="F1130" s="17"/>
      <c r="G1130" s="17"/>
      <c r="H1130" s="17"/>
      <c r="I1130" s="17"/>
      <c r="J1130" s="17"/>
      <c r="K1130" s="17"/>
      <c r="L1130" s="17"/>
      <c r="M1130" s="17"/>
      <c r="N1130" s="17"/>
      <c r="O1130" s="17"/>
      <c r="P1130" s="17"/>
      <c r="Q1130" s="17"/>
      <c r="R1130" s="17"/>
      <c r="S1130" s="17"/>
    </row>
    <row r="1131" spans="2:19" x14ac:dyDescent="0.3">
      <c r="B1131" s="24" t="s">
        <v>50</v>
      </c>
      <c r="C1131" s="17"/>
      <c r="D1131" s="17"/>
      <c r="E1131" s="17"/>
      <c r="F1131" s="17"/>
      <c r="G1131" s="17"/>
      <c r="H1131" s="17"/>
      <c r="I1131" s="17"/>
      <c r="J1131" s="17"/>
      <c r="K1131" s="17"/>
      <c r="L1131" s="17"/>
      <c r="M1131" s="17"/>
      <c r="N1131" s="17"/>
      <c r="O1131" s="17"/>
      <c r="P1131" s="17"/>
      <c r="Q1131" s="17"/>
      <c r="R1131" s="17"/>
      <c r="S1131" s="17"/>
    </row>
    <row r="1132" spans="2:19" x14ac:dyDescent="0.3">
      <c r="B1132" t="s">
        <v>446</v>
      </c>
      <c r="C1132" s="17">
        <v>0.37417316390873401</v>
      </c>
      <c r="D1132" s="17">
        <v>0.361572561913928</v>
      </c>
      <c r="E1132" s="17">
        <v>0.38382988429527498</v>
      </c>
      <c r="F1132" s="17"/>
      <c r="G1132" s="17">
        <v>0.389058929981835</v>
      </c>
      <c r="H1132" s="17">
        <v>0.39210244591850002</v>
      </c>
      <c r="I1132" s="17">
        <v>0.38604111887310999</v>
      </c>
      <c r="J1132" s="17">
        <v>0.326642994608771</v>
      </c>
      <c r="K1132" s="17"/>
      <c r="L1132" s="17">
        <v>0.31839247502446999</v>
      </c>
      <c r="M1132" s="17">
        <v>0.35701591812626599</v>
      </c>
      <c r="N1132" s="17">
        <v>0.379424689307784</v>
      </c>
      <c r="O1132" s="17">
        <v>0.442821295893152</v>
      </c>
      <c r="P1132" s="17"/>
      <c r="Q1132" s="17">
        <v>0.37283255111680502</v>
      </c>
      <c r="R1132" s="17">
        <v>0.38210155516229999</v>
      </c>
      <c r="S1132" s="17">
        <v>0.33150282520809998</v>
      </c>
    </row>
    <row r="1133" spans="2:19" x14ac:dyDescent="0.3">
      <c r="B1133" t="s">
        <v>447</v>
      </c>
      <c r="C1133" s="17">
        <v>0.174695351948887</v>
      </c>
      <c r="D1133" s="17">
        <v>0.17264965369264901</v>
      </c>
      <c r="E1133" s="17">
        <v>0.17823173599744799</v>
      </c>
      <c r="F1133" s="17"/>
      <c r="G1133" s="17">
        <v>0.18714474913829601</v>
      </c>
      <c r="H1133" s="17">
        <v>0.185110303299311</v>
      </c>
      <c r="I1133" s="17">
        <v>0.16605135254890399</v>
      </c>
      <c r="J1133" s="17">
        <v>0.15062537966912601</v>
      </c>
      <c r="K1133" s="17"/>
      <c r="L1133" s="17">
        <v>0.14849259255480099</v>
      </c>
      <c r="M1133" s="17">
        <v>0.18103988895278</v>
      </c>
      <c r="N1133" s="17">
        <v>0.17665832183302399</v>
      </c>
      <c r="O1133" s="17">
        <v>0.19190956139335799</v>
      </c>
      <c r="P1133" s="17"/>
      <c r="Q1133" s="17">
        <v>0.16397742584729399</v>
      </c>
      <c r="R1133" s="17">
        <v>0.292850679652291</v>
      </c>
      <c r="S1133" s="17">
        <v>0.217472915310405</v>
      </c>
    </row>
    <row r="1134" spans="2:19" x14ac:dyDescent="0.3">
      <c r="B1134" t="s">
        <v>448</v>
      </c>
      <c r="C1134" s="17">
        <v>0.34199431761591398</v>
      </c>
      <c r="D1134" s="17">
        <v>0.35599356728635301</v>
      </c>
      <c r="E1134" s="17">
        <v>0.330128056203355</v>
      </c>
      <c r="F1134" s="17"/>
      <c r="G1134" s="17">
        <v>0.34400991127057701</v>
      </c>
      <c r="H1134" s="17">
        <v>0.31265629480982299</v>
      </c>
      <c r="I1134" s="17">
        <v>0.35578803959824301</v>
      </c>
      <c r="J1134" s="17">
        <v>0.36277891699561399</v>
      </c>
      <c r="K1134" s="17"/>
      <c r="L1134" s="17">
        <v>0.38726920600474701</v>
      </c>
      <c r="M1134" s="17">
        <v>0.36648709409416302</v>
      </c>
      <c r="N1134" s="17">
        <v>0.34506694129638099</v>
      </c>
      <c r="O1134" s="17">
        <v>0.26690033929712198</v>
      </c>
      <c r="P1134" s="17"/>
      <c r="Q1134" s="17">
        <v>0.35582125960695499</v>
      </c>
      <c r="R1134" s="17">
        <v>0.23401044521131201</v>
      </c>
      <c r="S1134" s="17">
        <v>0.35391316025686098</v>
      </c>
    </row>
    <row r="1135" spans="2:19" x14ac:dyDescent="0.3">
      <c r="B1135" t="s">
        <v>78</v>
      </c>
      <c r="C1135" s="17">
        <v>0.109137166526465</v>
      </c>
      <c r="D1135" s="17">
        <v>0.10978421710707</v>
      </c>
      <c r="E1135" s="17">
        <v>0.107810323503921</v>
      </c>
      <c r="F1135" s="17"/>
      <c r="G1135" s="17">
        <v>7.9786409609291897E-2</v>
      </c>
      <c r="H1135" s="17">
        <v>0.110130955972366</v>
      </c>
      <c r="I1135" s="17">
        <v>9.2119488979742203E-2</v>
      </c>
      <c r="J1135" s="17">
        <v>0.15995270872648901</v>
      </c>
      <c r="K1135" s="17"/>
      <c r="L1135" s="17">
        <v>0.14584572641598201</v>
      </c>
      <c r="M1135" s="17">
        <v>9.5457098826791098E-2</v>
      </c>
      <c r="N1135" s="17">
        <v>9.8850047562810794E-2</v>
      </c>
      <c r="O1135" s="17">
        <v>9.8368803416368E-2</v>
      </c>
      <c r="P1135" s="17"/>
      <c r="Q1135" s="17">
        <v>0.107368763428946</v>
      </c>
      <c r="R1135" s="17">
        <v>9.10373199740976E-2</v>
      </c>
      <c r="S1135" s="17">
        <v>9.7111099224634706E-2</v>
      </c>
    </row>
    <row r="1136" spans="2:19" x14ac:dyDescent="0.3">
      <c r="C1136" s="17"/>
      <c r="D1136" s="17"/>
      <c r="E1136" s="17"/>
      <c r="F1136" s="17"/>
      <c r="G1136" s="17"/>
      <c r="H1136" s="17"/>
      <c r="I1136" s="17"/>
      <c r="J1136" s="17"/>
      <c r="K1136" s="17"/>
      <c r="L1136" s="17"/>
      <c r="M1136" s="17"/>
      <c r="N1136" s="17"/>
      <c r="O1136" s="17"/>
      <c r="P1136" s="17"/>
      <c r="Q1136" s="17"/>
      <c r="R1136" s="17"/>
      <c r="S1136" s="17"/>
    </row>
    <row r="1137" spans="2:19" x14ac:dyDescent="0.3">
      <c r="B1137" s="6" t="s">
        <v>454</v>
      </c>
      <c r="C1137" s="17"/>
      <c r="D1137" s="17"/>
      <c r="E1137" s="17"/>
      <c r="F1137" s="17"/>
      <c r="G1137" s="17"/>
      <c r="H1137" s="17"/>
      <c r="I1137" s="17"/>
      <c r="J1137" s="17"/>
      <c r="K1137" s="17"/>
      <c r="L1137" s="17"/>
      <c r="M1137" s="17"/>
      <c r="N1137" s="17"/>
      <c r="O1137" s="17"/>
      <c r="P1137" s="17"/>
      <c r="Q1137" s="17"/>
      <c r="R1137" s="17"/>
      <c r="S1137" s="17"/>
    </row>
    <row r="1138" spans="2:19" x14ac:dyDescent="0.3">
      <c r="B1138" s="24" t="s">
        <v>50</v>
      </c>
      <c r="C1138" s="17"/>
      <c r="D1138" s="17"/>
      <c r="E1138" s="17"/>
      <c r="F1138" s="17"/>
      <c r="G1138" s="17"/>
      <c r="H1138" s="17"/>
      <c r="I1138" s="17"/>
      <c r="J1138" s="17"/>
      <c r="K1138" s="17"/>
      <c r="L1138" s="17"/>
      <c r="M1138" s="17"/>
      <c r="N1138" s="17"/>
      <c r="O1138" s="17"/>
      <c r="P1138" s="17"/>
      <c r="Q1138" s="17"/>
      <c r="R1138" s="17"/>
      <c r="S1138" s="17"/>
    </row>
    <row r="1139" spans="2:19" x14ac:dyDescent="0.3">
      <c r="B1139" t="s">
        <v>446</v>
      </c>
      <c r="C1139" s="17">
        <v>0.22570578809480299</v>
      </c>
      <c r="D1139" s="17">
        <v>0.21588749802332</v>
      </c>
      <c r="E1139" s="17">
        <v>0.23334922515571599</v>
      </c>
      <c r="F1139" s="17"/>
      <c r="G1139" s="17">
        <v>0.217069255178544</v>
      </c>
      <c r="H1139" s="17">
        <v>0.23549373714698299</v>
      </c>
      <c r="I1139" s="17">
        <v>0.23772797886267499</v>
      </c>
      <c r="J1139" s="17">
        <v>0.21743537209807201</v>
      </c>
      <c r="K1139" s="17"/>
      <c r="L1139" s="17">
        <v>0.17678924910017901</v>
      </c>
      <c r="M1139" s="17">
        <v>0.21129477642435299</v>
      </c>
      <c r="N1139" s="17">
        <v>0.22404070268864901</v>
      </c>
      <c r="O1139" s="17">
        <v>0.29201254748328098</v>
      </c>
      <c r="P1139" s="17"/>
      <c r="Q1139" s="17">
        <v>0.22021075878872801</v>
      </c>
      <c r="R1139" s="17">
        <v>0.29302711047972402</v>
      </c>
      <c r="S1139" s="17">
        <v>0.21457266139752801</v>
      </c>
    </row>
    <row r="1140" spans="2:19" x14ac:dyDescent="0.3">
      <c r="B1140" t="s">
        <v>447</v>
      </c>
      <c r="C1140" s="17">
        <v>0.176151251157116</v>
      </c>
      <c r="D1140" s="17">
        <v>0.17846006029987199</v>
      </c>
      <c r="E1140" s="17">
        <v>0.17382907020010599</v>
      </c>
      <c r="F1140" s="17"/>
      <c r="G1140" s="17">
        <v>0.16943487869606699</v>
      </c>
      <c r="H1140" s="17">
        <v>0.18689824177742501</v>
      </c>
      <c r="I1140" s="17">
        <v>0.190721594048366</v>
      </c>
      <c r="J1140" s="17">
        <v>0.157744493015819</v>
      </c>
      <c r="K1140" s="17"/>
      <c r="L1140" s="17">
        <v>0.16810658334283099</v>
      </c>
      <c r="M1140" s="17">
        <v>0.16008941054989301</v>
      </c>
      <c r="N1140" s="17">
        <v>0.16555076131233701</v>
      </c>
      <c r="O1140" s="17">
        <v>0.21305163185360901</v>
      </c>
      <c r="P1140" s="17"/>
      <c r="Q1140" s="17">
        <v>0.16997567269845501</v>
      </c>
      <c r="R1140" s="17">
        <v>0.20601349332909799</v>
      </c>
      <c r="S1140" s="17">
        <v>0.18815323372967599</v>
      </c>
    </row>
    <row r="1141" spans="2:19" x14ac:dyDescent="0.3">
      <c r="B1141" t="s">
        <v>448</v>
      </c>
      <c r="C1141" s="17">
        <v>0.49649164636265702</v>
      </c>
      <c r="D1141" s="17">
        <v>0.512881119474069</v>
      </c>
      <c r="E1141" s="17">
        <v>0.48228294307546199</v>
      </c>
      <c r="F1141" s="17"/>
      <c r="G1141" s="17">
        <v>0.544062769085774</v>
      </c>
      <c r="H1141" s="17">
        <v>0.46484816109057397</v>
      </c>
      <c r="I1141" s="17">
        <v>0.47984517354612899</v>
      </c>
      <c r="J1141" s="17">
        <v>0.48493325286657701</v>
      </c>
      <c r="K1141" s="17"/>
      <c r="L1141" s="17">
        <v>0.52555426342031197</v>
      </c>
      <c r="M1141" s="17">
        <v>0.52276292170918504</v>
      </c>
      <c r="N1141" s="17">
        <v>0.53370301574835199</v>
      </c>
      <c r="O1141" s="17">
        <v>0.398702744453865</v>
      </c>
      <c r="P1141" s="17"/>
      <c r="Q1141" s="17">
        <v>0.51252646750320097</v>
      </c>
      <c r="R1141" s="17">
        <v>0.41443355379671398</v>
      </c>
      <c r="S1141" s="17">
        <v>0.49338909885076698</v>
      </c>
    </row>
    <row r="1142" spans="2:19" x14ac:dyDescent="0.3">
      <c r="B1142" t="s">
        <v>78</v>
      </c>
      <c r="C1142" s="17">
        <v>0.101651314385424</v>
      </c>
      <c r="D1142" s="17">
        <v>9.2771322202739301E-2</v>
      </c>
      <c r="E1142" s="17">
        <v>0.110538761568717</v>
      </c>
      <c r="F1142" s="17"/>
      <c r="G1142" s="17">
        <v>6.9433097039614394E-2</v>
      </c>
      <c r="H1142" s="17">
        <v>0.112759859985017</v>
      </c>
      <c r="I1142" s="17">
        <v>9.1705253542830198E-2</v>
      </c>
      <c r="J1142" s="17">
        <v>0.13988688201953201</v>
      </c>
      <c r="K1142" s="17"/>
      <c r="L1142" s="17">
        <v>0.129549904136678</v>
      </c>
      <c r="M1142" s="17">
        <v>0.105852891316569</v>
      </c>
      <c r="N1142" s="17">
        <v>7.6705520250661505E-2</v>
      </c>
      <c r="O1142" s="17">
        <v>9.6233076209244206E-2</v>
      </c>
      <c r="P1142" s="17"/>
      <c r="Q1142" s="17">
        <v>9.7287101009615906E-2</v>
      </c>
      <c r="R1142" s="17">
        <v>8.6525842394463801E-2</v>
      </c>
      <c r="S1142" s="17">
        <v>0.10388500602202901</v>
      </c>
    </row>
    <row r="1143" spans="2:19" x14ac:dyDescent="0.3">
      <c r="C1143" s="17"/>
      <c r="D1143" s="17"/>
      <c r="E1143" s="17"/>
      <c r="F1143" s="17"/>
      <c r="G1143" s="17"/>
      <c r="H1143" s="17"/>
      <c r="I1143" s="17"/>
      <c r="J1143" s="17"/>
      <c r="K1143" s="17"/>
      <c r="L1143" s="17"/>
      <c r="M1143" s="17"/>
      <c r="N1143" s="17"/>
      <c r="O1143" s="17"/>
      <c r="P1143" s="17"/>
      <c r="Q1143" s="17"/>
      <c r="R1143" s="17"/>
      <c r="S1143" s="17"/>
    </row>
    <row r="1144" spans="2:19" x14ac:dyDescent="0.3">
      <c r="B1144" s="6" t="s">
        <v>459</v>
      </c>
      <c r="C1144" s="17"/>
      <c r="D1144" s="17"/>
      <c r="E1144" s="17"/>
      <c r="F1144" s="17"/>
      <c r="G1144" s="17"/>
      <c r="H1144" s="17"/>
      <c r="I1144" s="17"/>
      <c r="J1144" s="17"/>
      <c r="K1144" s="17"/>
      <c r="L1144" s="17"/>
      <c r="M1144" s="17"/>
      <c r="N1144" s="17"/>
      <c r="O1144" s="17"/>
      <c r="P1144" s="17"/>
      <c r="Q1144" s="17"/>
      <c r="R1144" s="17"/>
      <c r="S1144" s="17"/>
    </row>
    <row r="1145" spans="2:19" x14ac:dyDescent="0.3">
      <c r="B1145" s="24" t="s">
        <v>50</v>
      </c>
      <c r="C1145" s="17"/>
      <c r="D1145" s="17"/>
      <c r="E1145" s="17"/>
      <c r="F1145" s="17"/>
      <c r="G1145" s="17"/>
      <c r="H1145" s="17"/>
      <c r="I1145" s="17"/>
      <c r="J1145" s="17"/>
      <c r="K1145" s="17"/>
      <c r="L1145" s="17"/>
      <c r="M1145" s="17"/>
      <c r="N1145" s="17"/>
      <c r="O1145" s="17"/>
      <c r="P1145" s="17"/>
      <c r="Q1145" s="17"/>
      <c r="R1145" s="17"/>
      <c r="S1145" s="17"/>
    </row>
    <row r="1146" spans="2:19" x14ac:dyDescent="0.3">
      <c r="B1146" t="s">
        <v>455</v>
      </c>
      <c r="C1146" s="17">
        <v>4.0700637513634098E-2</v>
      </c>
      <c r="D1146" s="17">
        <v>4.1232417487855798E-2</v>
      </c>
      <c r="E1146" s="17">
        <v>4.0516954635772602E-2</v>
      </c>
      <c r="F1146" s="17"/>
      <c r="G1146" s="17">
        <v>4.3421626598190301E-2</v>
      </c>
      <c r="H1146" s="17">
        <v>3.27777255111944E-2</v>
      </c>
      <c r="I1146" s="17">
        <v>3.81052739296961E-2</v>
      </c>
      <c r="J1146" s="17">
        <v>4.74023134778511E-2</v>
      </c>
      <c r="K1146" s="17"/>
      <c r="L1146" s="17">
        <v>3.3618250338672703E-2</v>
      </c>
      <c r="M1146" s="17">
        <v>3.0769252326473099E-2</v>
      </c>
      <c r="N1146" s="17">
        <v>4.6814553205639702E-2</v>
      </c>
      <c r="O1146" s="17">
        <v>5.1901007802695999E-2</v>
      </c>
      <c r="P1146" s="17"/>
      <c r="Q1146" s="17">
        <v>3.6899588483517903E-2</v>
      </c>
      <c r="R1146" s="17">
        <v>5.9909148924897897E-2</v>
      </c>
      <c r="S1146" s="17">
        <v>6.6408706192991995E-2</v>
      </c>
    </row>
    <row r="1147" spans="2:19" x14ac:dyDescent="0.3">
      <c r="B1147" t="s">
        <v>456</v>
      </c>
      <c r="C1147" s="17">
        <v>0.15865747464628199</v>
      </c>
      <c r="D1147" s="17">
        <v>0.14513671295244801</v>
      </c>
      <c r="E1147" s="17">
        <v>0.16986247912553801</v>
      </c>
      <c r="F1147" s="17"/>
      <c r="G1147" s="17">
        <v>0.17972649915002401</v>
      </c>
      <c r="H1147" s="17">
        <v>0.16104064138822999</v>
      </c>
      <c r="I1147" s="17">
        <v>0.159602375654045</v>
      </c>
      <c r="J1147" s="17">
        <v>0.12705191865566101</v>
      </c>
      <c r="K1147" s="17"/>
      <c r="L1147" s="17">
        <v>0.140374244976712</v>
      </c>
      <c r="M1147" s="17">
        <v>0.16915459698100099</v>
      </c>
      <c r="N1147" s="17">
        <v>0.15046924994233499</v>
      </c>
      <c r="O1147" s="17">
        <v>0.17445801046821699</v>
      </c>
      <c r="P1147" s="17"/>
      <c r="Q1147" s="17">
        <v>0.156266302676004</v>
      </c>
      <c r="R1147" s="17">
        <v>0.20365113061725901</v>
      </c>
      <c r="S1147" s="17">
        <v>0.15933037451306301</v>
      </c>
    </row>
    <row r="1148" spans="2:19" x14ac:dyDescent="0.3">
      <c r="B1148" t="s">
        <v>457</v>
      </c>
      <c r="C1148" s="17">
        <v>0.35376784274749301</v>
      </c>
      <c r="D1148" s="17">
        <v>0.35365548134431102</v>
      </c>
      <c r="E1148" s="17">
        <v>0.35277890192567801</v>
      </c>
      <c r="F1148" s="17"/>
      <c r="G1148" s="17">
        <v>0.36097568938086499</v>
      </c>
      <c r="H1148" s="17">
        <v>0.37840125774059902</v>
      </c>
      <c r="I1148" s="17">
        <v>0.36212664418804902</v>
      </c>
      <c r="J1148" s="17">
        <v>0.31377027896036302</v>
      </c>
      <c r="K1148" s="17"/>
      <c r="L1148" s="17">
        <v>0.31680897435765698</v>
      </c>
      <c r="M1148" s="17">
        <v>0.37488250895914099</v>
      </c>
      <c r="N1148" s="17">
        <v>0.36187562493074499</v>
      </c>
      <c r="O1148" s="17">
        <v>0.35910649606096301</v>
      </c>
      <c r="P1148" s="17"/>
      <c r="Q1148" s="17">
        <v>0.36235169503388598</v>
      </c>
      <c r="R1148" s="17">
        <v>0.33082210146569402</v>
      </c>
      <c r="S1148" s="17">
        <v>0.34911179263568098</v>
      </c>
    </row>
    <row r="1149" spans="2:19" x14ac:dyDescent="0.3">
      <c r="B1149" t="s">
        <v>458</v>
      </c>
      <c r="C1149" s="17">
        <v>0.337606431748252</v>
      </c>
      <c r="D1149" s="17">
        <v>0.33953567950469798</v>
      </c>
      <c r="E1149" s="17">
        <v>0.33780392848459401</v>
      </c>
      <c r="F1149" s="17"/>
      <c r="G1149" s="17">
        <v>0.32263595561605002</v>
      </c>
      <c r="H1149" s="17">
        <v>0.337082815703308</v>
      </c>
      <c r="I1149" s="17">
        <v>0.34901045989240098</v>
      </c>
      <c r="J1149" s="17">
        <v>0.34585133015419001</v>
      </c>
      <c r="K1149" s="17"/>
      <c r="L1149" s="17">
        <v>0.37301323646926898</v>
      </c>
      <c r="M1149" s="17">
        <v>0.32481657306989098</v>
      </c>
      <c r="N1149" s="17">
        <v>0.333059870364526</v>
      </c>
      <c r="O1149" s="17">
        <v>0.32095807170676799</v>
      </c>
      <c r="P1149" s="17"/>
      <c r="Q1149" s="17">
        <v>0.33996125676425698</v>
      </c>
      <c r="R1149" s="17">
        <v>0.31913943204731199</v>
      </c>
      <c r="S1149" s="17">
        <v>0.34551218662497901</v>
      </c>
    </row>
    <row r="1150" spans="2:19" x14ac:dyDescent="0.3">
      <c r="B1150" t="s">
        <v>78</v>
      </c>
      <c r="C1150" s="17">
        <v>0.109267613344338</v>
      </c>
      <c r="D1150" s="17">
        <v>0.120439708710687</v>
      </c>
      <c r="E1150" s="17">
        <v>9.90377358284176E-2</v>
      </c>
      <c r="F1150" s="17"/>
      <c r="G1150" s="17">
        <v>9.3240229254870605E-2</v>
      </c>
      <c r="H1150" s="17">
        <v>9.0697559656669105E-2</v>
      </c>
      <c r="I1150" s="17">
        <v>9.1155246335808904E-2</v>
      </c>
      <c r="J1150" s="17">
        <v>0.165924158751934</v>
      </c>
      <c r="K1150" s="17"/>
      <c r="L1150" s="17">
        <v>0.13618529385768999</v>
      </c>
      <c r="M1150" s="17">
        <v>0.10037706866349499</v>
      </c>
      <c r="N1150" s="17">
        <v>0.107780701556754</v>
      </c>
      <c r="O1150" s="17">
        <v>9.3576413961355603E-2</v>
      </c>
      <c r="P1150" s="17"/>
      <c r="Q1150" s="17">
        <v>0.104521157042334</v>
      </c>
      <c r="R1150" s="17">
        <v>8.6478186944837193E-2</v>
      </c>
      <c r="S1150" s="17">
        <v>7.9636940033285294E-2</v>
      </c>
    </row>
    <row r="1151" spans="2:19" x14ac:dyDescent="0.3">
      <c r="C1151" s="17"/>
      <c r="D1151" s="17"/>
      <c r="E1151" s="17"/>
      <c r="F1151" s="17"/>
      <c r="G1151" s="17"/>
      <c r="H1151" s="17"/>
      <c r="I1151" s="17"/>
      <c r="J1151" s="17"/>
      <c r="K1151" s="17"/>
      <c r="L1151" s="17"/>
      <c r="M1151" s="17"/>
      <c r="N1151" s="17"/>
      <c r="O1151" s="17"/>
      <c r="P1151" s="17"/>
      <c r="Q1151" s="17"/>
      <c r="R1151" s="17"/>
      <c r="S1151" s="17"/>
    </row>
    <row r="1152" spans="2:19" x14ac:dyDescent="0.3">
      <c r="B1152" s="6" t="s">
        <v>467</v>
      </c>
      <c r="C1152" s="17"/>
      <c r="D1152" s="17"/>
      <c r="E1152" s="17"/>
      <c r="F1152" s="17"/>
      <c r="G1152" s="17"/>
      <c r="H1152" s="17"/>
      <c r="I1152" s="17"/>
      <c r="J1152" s="17"/>
      <c r="K1152" s="17"/>
      <c r="L1152" s="17"/>
      <c r="M1152" s="17"/>
      <c r="N1152" s="17"/>
      <c r="O1152" s="17"/>
      <c r="P1152" s="17"/>
      <c r="Q1152" s="17"/>
      <c r="R1152" s="17"/>
      <c r="S1152" s="17"/>
    </row>
    <row r="1153" spans="2:19" x14ac:dyDescent="0.3">
      <c r="B1153" s="24" t="s">
        <v>50</v>
      </c>
      <c r="C1153" s="17"/>
      <c r="D1153" s="17"/>
      <c r="E1153" s="17"/>
      <c r="F1153" s="17"/>
      <c r="G1153" s="17"/>
      <c r="H1153" s="17"/>
      <c r="I1153" s="17"/>
      <c r="J1153" s="17"/>
      <c r="K1153" s="17"/>
      <c r="L1153" s="17"/>
      <c r="M1153" s="17"/>
      <c r="N1153" s="17"/>
      <c r="O1153" s="17"/>
      <c r="P1153" s="17"/>
      <c r="Q1153" s="17"/>
      <c r="R1153" s="17"/>
      <c r="S1153" s="17"/>
    </row>
    <row r="1154" spans="2:19" x14ac:dyDescent="0.3">
      <c r="B1154" t="s">
        <v>446</v>
      </c>
      <c r="C1154" s="17">
        <v>0.14301818873702701</v>
      </c>
      <c r="D1154" s="17">
        <v>0.122799662324168</v>
      </c>
      <c r="E1154" s="17">
        <v>0.160535120508839</v>
      </c>
      <c r="F1154" s="17"/>
      <c r="G1154" s="17">
        <v>0.14466190929935199</v>
      </c>
      <c r="H1154" s="17">
        <v>0.163771672811834</v>
      </c>
      <c r="I1154" s="17">
        <v>0.115880676055464</v>
      </c>
      <c r="J1154" s="17">
        <v>0.13595109331137101</v>
      </c>
      <c r="K1154" s="17"/>
      <c r="L1154" s="17">
        <v>0.11449667832457699</v>
      </c>
      <c r="M1154" s="17">
        <v>0.10721676776260899</v>
      </c>
      <c r="N1154" s="17">
        <v>0.16056008078608699</v>
      </c>
      <c r="O1154" s="17">
        <v>0.19125737778852001</v>
      </c>
      <c r="P1154" s="17"/>
      <c r="Q1154" s="17">
        <v>0.131021875581709</v>
      </c>
      <c r="R1154" s="17">
        <v>0.24507210119074699</v>
      </c>
      <c r="S1154" s="17">
        <v>0.152994661066927</v>
      </c>
    </row>
    <row r="1155" spans="2:19" x14ac:dyDescent="0.3">
      <c r="B1155" t="s">
        <v>447</v>
      </c>
      <c r="C1155" s="17">
        <v>0.16422233115597501</v>
      </c>
      <c r="D1155" s="17">
        <v>0.14958826847123699</v>
      </c>
      <c r="E1155" s="17">
        <v>0.17802477941450401</v>
      </c>
      <c r="F1155" s="17"/>
      <c r="G1155" s="17">
        <v>0.19048547580668301</v>
      </c>
      <c r="H1155" s="17">
        <v>0.15831216382329399</v>
      </c>
      <c r="I1155" s="17">
        <v>0.17150971251063701</v>
      </c>
      <c r="J1155" s="17">
        <v>0.12952677134549401</v>
      </c>
      <c r="K1155" s="17"/>
      <c r="L1155" s="17">
        <v>0.137470152402621</v>
      </c>
      <c r="M1155" s="17">
        <v>0.139977876155092</v>
      </c>
      <c r="N1155" s="17">
        <v>0.161644554553872</v>
      </c>
      <c r="O1155" s="17">
        <v>0.219988940856889</v>
      </c>
      <c r="P1155" s="17"/>
      <c r="Q1155" s="17">
        <v>0.15404421762380099</v>
      </c>
      <c r="R1155" s="17">
        <v>0.25525269736975398</v>
      </c>
      <c r="S1155" s="17">
        <v>0.179940037839011</v>
      </c>
    </row>
    <row r="1156" spans="2:19" x14ac:dyDescent="0.3">
      <c r="B1156" t="s">
        <v>448</v>
      </c>
      <c r="C1156" s="17">
        <v>0.62613657385243704</v>
      </c>
      <c r="D1156" s="17">
        <v>0.64688438580206797</v>
      </c>
      <c r="E1156" s="17">
        <v>0.60834172178330204</v>
      </c>
      <c r="F1156" s="17"/>
      <c r="G1156" s="17">
        <v>0.61468098543220895</v>
      </c>
      <c r="H1156" s="17">
        <v>0.60937573625772101</v>
      </c>
      <c r="I1156" s="17">
        <v>0.65386586561794402</v>
      </c>
      <c r="J1156" s="17">
        <v>0.64238730493262497</v>
      </c>
      <c r="K1156" s="17"/>
      <c r="L1156" s="17">
        <v>0.66470088298891905</v>
      </c>
      <c r="M1156" s="17">
        <v>0.68487399987898401</v>
      </c>
      <c r="N1156" s="17">
        <v>0.629152602466166</v>
      </c>
      <c r="O1156" s="17">
        <v>0.52077683322804502</v>
      </c>
      <c r="P1156" s="17"/>
      <c r="Q1156" s="17">
        <v>0.65267453894093697</v>
      </c>
      <c r="R1156" s="17">
        <v>0.48476683087859801</v>
      </c>
      <c r="S1156" s="17">
        <v>0.59102253829978701</v>
      </c>
    </row>
    <row r="1157" spans="2:19" x14ac:dyDescent="0.3">
      <c r="B1157" t="s">
        <v>78</v>
      </c>
      <c r="C1157" s="17">
        <v>6.6622906254559897E-2</v>
      </c>
      <c r="D1157" s="17">
        <v>8.07276834025277E-2</v>
      </c>
      <c r="E1157" s="17">
        <v>5.3098378293354398E-2</v>
      </c>
      <c r="F1157" s="17"/>
      <c r="G1157" s="17">
        <v>5.0171629461755997E-2</v>
      </c>
      <c r="H1157" s="17">
        <v>6.8540427107151497E-2</v>
      </c>
      <c r="I1157" s="17">
        <v>5.8743745815955498E-2</v>
      </c>
      <c r="J1157" s="17">
        <v>9.2134830410510002E-2</v>
      </c>
      <c r="K1157" s="17"/>
      <c r="L1157" s="17">
        <v>8.3332286283882506E-2</v>
      </c>
      <c r="M1157" s="17">
        <v>6.7931356203315196E-2</v>
      </c>
      <c r="N1157" s="17">
        <v>4.86427621938747E-2</v>
      </c>
      <c r="O1157" s="17">
        <v>6.7976848126545697E-2</v>
      </c>
      <c r="P1157" s="17"/>
      <c r="Q1157" s="17">
        <v>6.2259367853553599E-2</v>
      </c>
      <c r="R1157" s="17">
        <v>1.4908370560900301E-2</v>
      </c>
      <c r="S1157" s="17">
        <v>7.6042762794275201E-2</v>
      </c>
    </row>
    <row r="1158" spans="2:19" x14ac:dyDescent="0.3">
      <c r="C1158" s="17"/>
      <c r="D1158" s="17"/>
      <c r="E1158" s="17"/>
      <c r="F1158" s="17"/>
      <c r="G1158" s="17"/>
      <c r="H1158" s="17"/>
      <c r="I1158" s="17"/>
      <c r="J1158" s="17"/>
      <c r="K1158" s="17"/>
      <c r="L1158" s="17"/>
      <c r="M1158" s="17"/>
      <c r="N1158" s="17"/>
      <c r="O1158" s="17"/>
      <c r="P1158" s="17"/>
      <c r="Q1158" s="17"/>
      <c r="R1158" s="17"/>
      <c r="S1158" s="17"/>
    </row>
    <row r="1159" spans="2:19" x14ac:dyDescent="0.3">
      <c r="B1159" s="6" t="s">
        <v>468</v>
      </c>
      <c r="C1159" s="17"/>
      <c r="D1159" s="17"/>
      <c r="E1159" s="17"/>
      <c r="F1159" s="17"/>
      <c r="G1159" s="17"/>
      <c r="H1159" s="17"/>
      <c r="I1159" s="17"/>
      <c r="J1159" s="17"/>
      <c r="K1159" s="17"/>
      <c r="L1159" s="17"/>
      <c r="M1159" s="17"/>
      <c r="N1159" s="17"/>
      <c r="O1159" s="17"/>
      <c r="P1159" s="17"/>
      <c r="Q1159" s="17"/>
      <c r="R1159" s="17"/>
      <c r="S1159" s="17"/>
    </row>
    <row r="1160" spans="2:19" x14ac:dyDescent="0.3">
      <c r="B1160" s="24" t="s">
        <v>50</v>
      </c>
      <c r="C1160" s="17"/>
      <c r="D1160" s="17"/>
      <c r="E1160" s="17"/>
      <c r="F1160" s="17"/>
      <c r="G1160" s="17"/>
      <c r="H1160" s="17"/>
      <c r="I1160" s="17"/>
      <c r="J1160" s="17"/>
      <c r="K1160" s="17"/>
      <c r="L1160" s="17"/>
      <c r="M1160" s="17"/>
      <c r="N1160" s="17"/>
      <c r="O1160" s="17"/>
      <c r="P1160" s="17"/>
      <c r="Q1160" s="17"/>
      <c r="R1160" s="17"/>
      <c r="S1160" s="17"/>
    </row>
    <row r="1161" spans="2:19" x14ac:dyDescent="0.3">
      <c r="B1161" t="s">
        <v>446</v>
      </c>
      <c r="C1161" s="17">
        <v>7.4000867427888306E-2</v>
      </c>
      <c r="D1161" s="17">
        <v>6.5454479767059703E-2</v>
      </c>
      <c r="E1161" s="17">
        <v>8.3172645484446597E-2</v>
      </c>
      <c r="F1161" s="17"/>
      <c r="G1161" s="17">
        <v>7.2301317480710198E-2</v>
      </c>
      <c r="H1161" s="17">
        <v>7.1923507006263196E-2</v>
      </c>
      <c r="I1161" s="17">
        <v>7.7399926748579206E-2</v>
      </c>
      <c r="J1161" s="17">
        <v>7.6839403517517196E-2</v>
      </c>
      <c r="K1161" s="17"/>
      <c r="L1161" s="17">
        <v>4.9012775679276102E-2</v>
      </c>
      <c r="M1161" s="17">
        <v>6.13527134410016E-2</v>
      </c>
      <c r="N1161" s="17">
        <v>8.3822833361618804E-2</v>
      </c>
      <c r="O1161" s="17">
        <v>0.102028237095812</v>
      </c>
      <c r="P1161" s="17"/>
      <c r="Q1161" s="17">
        <v>7.0585145484100997E-2</v>
      </c>
      <c r="R1161" s="17">
        <v>0.139216099205271</v>
      </c>
      <c r="S1161" s="17">
        <v>6.0535964298065098E-2</v>
      </c>
    </row>
    <row r="1162" spans="2:19" x14ac:dyDescent="0.3">
      <c r="B1162" t="s">
        <v>447</v>
      </c>
      <c r="C1162" s="17">
        <v>9.2837559254368596E-2</v>
      </c>
      <c r="D1162" s="17">
        <v>8.2330975476481799E-2</v>
      </c>
      <c r="E1162" s="17">
        <v>0.103220634105508</v>
      </c>
      <c r="F1162" s="17"/>
      <c r="G1162" s="17">
        <v>9.3594730669953094E-2</v>
      </c>
      <c r="H1162" s="17">
        <v>0.106625785056668</v>
      </c>
      <c r="I1162" s="17">
        <v>9.6631223657373297E-2</v>
      </c>
      <c r="J1162" s="17">
        <v>7.0878253353019005E-2</v>
      </c>
      <c r="K1162" s="17"/>
      <c r="L1162" s="17">
        <v>5.2385271183166097E-2</v>
      </c>
      <c r="M1162" s="17">
        <v>7.4197906662995902E-2</v>
      </c>
      <c r="N1162" s="17">
        <v>8.5587645040264504E-2</v>
      </c>
      <c r="O1162" s="17">
        <v>0.16130382900208701</v>
      </c>
      <c r="P1162" s="17"/>
      <c r="Q1162" s="17">
        <v>7.6791748166383594E-2</v>
      </c>
      <c r="R1162" s="17">
        <v>0.17883837012937201</v>
      </c>
      <c r="S1162" s="17">
        <v>0.14699834441387399</v>
      </c>
    </row>
    <row r="1163" spans="2:19" x14ac:dyDescent="0.3">
      <c r="B1163" t="s">
        <v>448</v>
      </c>
      <c r="C1163" s="17">
        <v>0.737088622409525</v>
      </c>
      <c r="D1163" s="17">
        <v>0.75177635326969605</v>
      </c>
      <c r="E1163" s="17">
        <v>0.72300367349665295</v>
      </c>
      <c r="F1163" s="17"/>
      <c r="G1163" s="17">
        <v>0.76569003638708999</v>
      </c>
      <c r="H1163" s="17">
        <v>0.72233379384167695</v>
      </c>
      <c r="I1163" s="17">
        <v>0.72388355439392604</v>
      </c>
      <c r="J1163" s="17">
        <v>0.73473949468718003</v>
      </c>
      <c r="K1163" s="17"/>
      <c r="L1163" s="17">
        <v>0.77740067378439204</v>
      </c>
      <c r="M1163" s="17">
        <v>0.77005570194619499</v>
      </c>
      <c r="N1163" s="17">
        <v>0.75523023078470697</v>
      </c>
      <c r="O1163" s="17">
        <v>0.64146727806550097</v>
      </c>
      <c r="P1163" s="17"/>
      <c r="Q1163" s="17">
        <v>0.75669582727570295</v>
      </c>
      <c r="R1163" s="17">
        <v>0.63204527558569101</v>
      </c>
      <c r="S1163" s="17">
        <v>0.70883077719770704</v>
      </c>
    </row>
    <row r="1164" spans="2:19" x14ac:dyDescent="0.3">
      <c r="B1164" t="s">
        <v>78</v>
      </c>
      <c r="C1164" s="17">
        <v>9.6072950908218102E-2</v>
      </c>
      <c r="D1164" s="17">
        <v>0.100438191486762</v>
      </c>
      <c r="E1164" s="17">
        <v>9.0603046913392493E-2</v>
      </c>
      <c r="F1164" s="17"/>
      <c r="G1164" s="17">
        <v>6.8413915462246302E-2</v>
      </c>
      <c r="H1164" s="17">
        <v>9.9116914095392097E-2</v>
      </c>
      <c r="I1164" s="17">
        <v>0.102085295200121</v>
      </c>
      <c r="J1164" s="17">
        <v>0.11754284844228401</v>
      </c>
      <c r="K1164" s="17"/>
      <c r="L1164" s="17">
        <v>0.12120127935316601</v>
      </c>
      <c r="M1164" s="17">
        <v>9.4393677949807603E-2</v>
      </c>
      <c r="N1164" s="17">
        <v>7.5359290813409502E-2</v>
      </c>
      <c r="O1164" s="17">
        <v>9.5200655836600798E-2</v>
      </c>
      <c r="P1164" s="17"/>
      <c r="Q1164" s="17">
        <v>9.59272790738121E-2</v>
      </c>
      <c r="R1164" s="17">
        <v>4.99002550796665E-2</v>
      </c>
      <c r="S1164" s="17">
        <v>8.3634914090354201E-2</v>
      </c>
    </row>
    <row r="1165" spans="2:19" x14ac:dyDescent="0.3">
      <c r="C1165" s="17"/>
      <c r="D1165" s="17"/>
      <c r="E1165" s="17"/>
      <c r="F1165" s="17"/>
      <c r="G1165" s="17"/>
      <c r="H1165" s="17"/>
      <c r="I1165" s="17"/>
      <c r="J1165" s="17"/>
      <c r="K1165" s="17"/>
      <c r="L1165" s="17"/>
      <c r="M1165" s="17"/>
      <c r="N1165" s="17"/>
      <c r="O1165" s="17"/>
      <c r="P1165" s="17"/>
      <c r="Q1165" s="17"/>
      <c r="R1165" s="17"/>
      <c r="S1165" s="17"/>
    </row>
    <row r="1166" spans="2:19" x14ac:dyDescent="0.3">
      <c r="B1166" s="6" t="s">
        <v>469</v>
      </c>
      <c r="C1166" s="17"/>
      <c r="D1166" s="17"/>
      <c r="E1166" s="17"/>
      <c r="F1166" s="17"/>
      <c r="G1166" s="17"/>
      <c r="H1166" s="17"/>
      <c r="I1166" s="17"/>
      <c r="J1166" s="17"/>
      <c r="K1166" s="17"/>
      <c r="L1166" s="17"/>
      <c r="M1166" s="17"/>
      <c r="N1166" s="17"/>
      <c r="O1166" s="17"/>
      <c r="P1166" s="17"/>
      <c r="Q1166" s="17"/>
      <c r="R1166" s="17"/>
      <c r="S1166" s="17"/>
    </row>
    <row r="1167" spans="2:19" x14ac:dyDescent="0.3">
      <c r="B1167" s="24" t="s">
        <v>50</v>
      </c>
      <c r="C1167" s="17"/>
      <c r="D1167" s="17"/>
      <c r="E1167" s="17"/>
      <c r="F1167" s="17"/>
      <c r="G1167" s="17"/>
      <c r="H1167" s="17"/>
      <c r="I1167" s="17"/>
      <c r="J1167" s="17"/>
      <c r="K1167" s="17"/>
      <c r="L1167" s="17"/>
      <c r="M1167" s="17"/>
      <c r="N1167" s="17"/>
      <c r="O1167" s="17"/>
      <c r="P1167" s="17"/>
      <c r="Q1167" s="17"/>
      <c r="R1167" s="17"/>
      <c r="S1167" s="17"/>
    </row>
    <row r="1168" spans="2:19" x14ac:dyDescent="0.3">
      <c r="B1168" t="s">
        <v>446</v>
      </c>
      <c r="C1168" s="17">
        <v>0.12936182120704001</v>
      </c>
      <c r="D1168" s="17">
        <v>0.11761044379522401</v>
      </c>
      <c r="E1168" s="17">
        <v>0.13722759873745999</v>
      </c>
      <c r="F1168" s="17"/>
      <c r="G1168" s="17">
        <v>0.132870426580464</v>
      </c>
      <c r="H1168" s="17">
        <v>0.12425955969370001</v>
      </c>
      <c r="I1168" s="17">
        <v>0.120874631040881</v>
      </c>
      <c r="J1168" s="17">
        <v>0.14069944937402601</v>
      </c>
      <c r="K1168" s="17"/>
      <c r="L1168" s="17">
        <v>8.3770666067461405E-2</v>
      </c>
      <c r="M1168" s="17">
        <v>8.8042362180499295E-2</v>
      </c>
      <c r="N1168" s="17">
        <v>0.135135545412532</v>
      </c>
      <c r="O1168" s="17">
        <v>0.21338759428391299</v>
      </c>
      <c r="P1168" s="17"/>
      <c r="Q1168" s="17">
        <v>0.121330941409517</v>
      </c>
      <c r="R1168" s="17">
        <v>0.14159988686955199</v>
      </c>
      <c r="S1168" s="17">
        <v>0.146228516106398</v>
      </c>
    </row>
    <row r="1169" spans="2:19" x14ac:dyDescent="0.3">
      <c r="B1169" t="s">
        <v>447</v>
      </c>
      <c r="C1169" s="17">
        <v>0.13586315041279901</v>
      </c>
      <c r="D1169" s="17">
        <v>0.117390106056787</v>
      </c>
      <c r="E1169" s="17">
        <v>0.15484848314480701</v>
      </c>
      <c r="F1169" s="17"/>
      <c r="G1169" s="17">
        <v>0.135872767592806</v>
      </c>
      <c r="H1169" s="17">
        <v>0.14693865259460301</v>
      </c>
      <c r="I1169" s="17">
        <v>0.13966540802313299</v>
      </c>
      <c r="J1169" s="17">
        <v>0.11703495299788801</v>
      </c>
      <c r="K1169" s="17"/>
      <c r="L1169" s="17">
        <v>0.112774780005435</v>
      </c>
      <c r="M1169" s="17">
        <v>0.138044939024623</v>
      </c>
      <c r="N1169" s="17">
        <v>0.13314905005116201</v>
      </c>
      <c r="O1169" s="17">
        <v>0.15953206030198699</v>
      </c>
      <c r="P1169" s="17"/>
      <c r="Q1169" s="17">
        <v>0.12293592591809201</v>
      </c>
      <c r="R1169" s="17">
        <v>0.213574963153881</v>
      </c>
      <c r="S1169" s="17">
        <v>0.21288780084078299</v>
      </c>
    </row>
    <row r="1170" spans="2:19" x14ac:dyDescent="0.3">
      <c r="B1170" t="s">
        <v>448</v>
      </c>
      <c r="C1170" s="17">
        <v>0.65561617842086195</v>
      </c>
      <c r="D1170" s="17">
        <v>0.67689559669194399</v>
      </c>
      <c r="E1170" s="17">
        <v>0.63702681037091202</v>
      </c>
      <c r="F1170" s="17"/>
      <c r="G1170" s="17">
        <v>0.67847350606923196</v>
      </c>
      <c r="H1170" s="17">
        <v>0.65197162398239095</v>
      </c>
      <c r="I1170" s="17">
        <v>0.67119296313083898</v>
      </c>
      <c r="J1170" s="17">
        <v>0.61890850833171795</v>
      </c>
      <c r="K1170" s="17"/>
      <c r="L1170" s="17">
        <v>0.70222080280638</v>
      </c>
      <c r="M1170" s="17">
        <v>0.70232355555690995</v>
      </c>
      <c r="N1170" s="17">
        <v>0.67271114487384698</v>
      </c>
      <c r="O1170" s="17">
        <v>0.53997516297902803</v>
      </c>
      <c r="P1170" s="17"/>
      <c r="Q1170" s="17">
        <v>0.67857177591570905</v>
      </c>
      <c r="R1170" s="17">
        <v>0.61179796011665399</v>
      </c>
      <c r="S1170" s="17">
        <v>0.57463684826162598</v>
      </c>
    </row>
    <row r="1171" spans="2:19" x14ac:dyDescent="0.3">
      <c r="B1171" t="s">
        <v>78</v>
      </c>
      <c r="C1171" s="17">
        <v>7.9158849959298505E-2</v>
      </c>
      <c r="D1171" s="17">
        <v>8.8103853456046002E-2</v>
      </c>
      <c r="E1171" s="17">
        <v>7.0897107746820898E-2</v>
      </c>
      <c r="F1171" s="17"/>
      <c r="G1171" s="17">
        <v>5.2783299757497598E-2</v>
      </c>
      <c r="H1171" s="17">
        <v>7.6830163729305997E-2</v>
      </c>
      <c r="I1171" s="17">
        <v>6.8266997805147306E-2</v>
      </c>
      <c r="J1171" s="17">
        <v>0.123357089296368</v>
      </c>
      <c r="K1171" s="17"/>
      <c r="L1171" s="17">
        <v>0.101233751120724</v>
      </c>
      <c r="M1171" s="17">
        <v>7.1589143237967695E-2</v>
      </c>
      <c r="N1171" s="17">
        <v>5.9004259662459702E-2</v>
      </c>
      <c r="O1171" s="17">
        <v>8.7105182435071593E-2</v>
      </c>
      <c r="P1171" s="17"/>
      <c r="Q1171" s="17">
        <v>7.7161356756682994E-2</v>
      </c>
      <c r="R1171" s="17">
        <v>3.3027189859914E-2</v>
      </c>
      <c r="S1171" s="17">
        <v>6.6246834791192102E-2</v>
      </c>
    </row>
    <row r="1172" spans="2:19" x14ac:dyDescent="0.3">
      <c r="C1172" s="17"/>
      <c r="D1172" s="17"/>
      <c r="E1172" s="17"/>
      <c r="F1172" s="17"/>
      <c r="G1172" s="17"/>
      <c r="H1172" s="17"/>
      <c r="I1172" s="17"/>
      <c r="J1172" s="17"/>
      <c r="K1172" s="17"/>
      <c r="L1172" s="17"/>
      <c r="M1172" s="17"/>
      <c r="N1172" s="17"/>
      <c r="O1172" s="17"/>
      <c r="P1172" s="17"/>
      <c r="Q1172" s="17"/>
      <c r="R1172" s="17"/>
      <c r="S1172" s="17"/>
    </row>
    <row r="1173" spans="2:19" x14ac:dyDescent="0.3">
      <c r="B1173" s="6" t="s">
        <v>470</v>
      </c>
      <c r="C1173" s="17"/>
      <c r="D1173" s="17"/>
      <c r="E1173" s="17"/>
      <c r="F1173" s="17"/>
      <c r="G1173" s="17"/>
      <c r="H1173" s="17"/>
      <c r="I1173" s="17"/>
      <c r="J1173" s="17"/>
      <c r="K1173" s="17"/>
      <c r="L1173" s="17"/>
      <c r="M1173" s="17"/>
      <c r="N1173" s="17"/>
      <c r="O1173" s="17"/>
      <c r="P1173" s="17"/>
      <c r="Q1173" s="17"/>
      <c r="R1173" s="17"/>
      <c r="S1173" s="17"/>
    </row>
    <row r="1174" spans="2:19" x14ac:dyDescent="0.3">
      <c r="B1174" s="24" t="s">
        <v>50</v>
      </c>
      <c r="C1174" s="17"/>
      <c r="D1174" s="17"/>
      <c r="E1174" s="17"/>
      <c r="F1174" s="17"/>
      <c r="G1174" s="17"/>
      <c r="H1174" s="17"/>
      <c r="I1174" s="17"/>
      <c r="J1174" s="17"/>
      <c r="K1174" s="17"/>
      <c r="L1174" s="17"/>
      <c r="M1174" s="17"/>
      <c r="N1174" s="17"/>
      <c r="O1174" s="17"/>
      <c r="P1174" s="17"/>
      <c r="Q1174" s="17"/>
      <c r="R1174" s="17"/>
      <c r="S1174" s="17"/>
    </row>
    <row r="1175" spans="2:19" x14ac:dyDescent="0.3">
      <c r="B1175" t="s">
        <v>446</v>
      </c>
      <c r="C1175" s="17">
        <v>0.404040350965855</v>
      </c>
      <c r="D1175" s="17">
        <v>0.38853924349694802</v>
      </c>
      <c r="E1175" s="17">
        <v>0.41726178435202699</v>
      </c>
      <c r="F1175" s="17"/>
      <c r="G1175" s="17">
        <v>0.42213052159813402</v>
      </c>
      <c r="H1175" s="17">
        <v>0.415682254145051</v>
      </c>
      <c r="I1175" s="17">
        <v>0.41117100305711901</v>
      </c>
      <c r="J1175" s="17">
        <v>0.36450293437286002</v>
      </c>
      <c r="K1175" s="17"/>
      <c r="L1175" s="17">
        <v>0.35973492777402399</v>
      </c>
      <c r="M1175" s="17">
        <v>0.41864681975325602</v>
      </c>
      <c r="N1175" s="17">
        <v>0.39826777717387102</v>
      </c>
      <c r="O1175" s="17">
        <v>0.43880161924028699</v>
      </c>
      <c r="P1175" s="17"/>
      <c r="Q1175" s="17">
        <v>0.398212149259902</v>
      </c>
      <c r="R1175" s="17">
        <v>0.40410465344987301</v>
      </c>
      <c r="S1175" s="17">
        <v>0.40979886765477502</v>
      </c>
    </row>
    <row r="1176" spans="2:19" x14ac:dyDescent="0.3">
      <c r="B1176" t="s">
        <v>447</v>
      </c>
      <c r="C1176" s="17">
        <v>0.222821343356605</v>
      </c>
      <c r="D1176" s="17">
        <v>0.22236793477633901</v>
      </c>
      <c r="E1176" s="17">
        <v>0.22400772315154399</v>
      </c>
      <c r="F1176" s="17"/>
      <c r="G1176" s="17">
        <v>0.21928463128800901</v>
      </c>
      <c r="H1176" s="17">
        <v>0.22746762128676101</v>
      </c>
      <c r="I1176" s="17">
        <v>0.22548117617161201</v>
      </c>
      <c r="J1176" s="17">
        <v>0.21695842589884501</v>
      </c>
      <c r="K1176" s="17"/>
      <c r="L1176" s="17">
        <v>0.213019257859101</v>
      </c>
      <c r="M1176" s="17">
        <v>0.218352852945424</v>
      </c>
      <c r="N1176" s="17">
        <v>0.23741177648466799</v>
      </c>
      <c r="O1176" s="17">
        <v>0.22165006805547999</v>
      </c>
      <c r="P1176" s="17"/>
      <c r="Q1176" s="17">
        <v>0.22598910741845599</v>
      </c>
      <c r="R1176" s="17">
        <v>0.28178357338771498</v>
      </c>
      <c r="S1176" s="17">
        <v>0.20845007533471099</v>
      </c>
    </row>
    <row r="1177" spans="2:19" x14ac:dyDescent="0.3">
      <c r="B1177" t="s">
        <v>448</v>
      </c>
      <c r="C1177" s="17">
        <v>0.28276627189075898</v>
      </c>
      <c r="D1177" s="17">
        <v>0.29399322588749</v>
      </c>
      <c r="E1177" s="17">
        <v>0.272310302806551</v>
      </c>
      <c r="F1177" s="17"/>
      <c r="G1177" s="17">
        <v>0.29038607171638903</v>
      </c>
      <c r="H1177" s="17">
        <v>0.27255903493572903</v>
      </c>
      <c r="I1177" s="17">
        <v>0.28008143572271199</v>
      </c>
      <c r="J1177" s="17">
        <v>0.28992186044136198</v>
      </c>
      <c r="K1177" s="17"/>
      <c r="L1177" s="17">
        <v>0.29866940127953501</v>
      </c>
      <c r="M1177" s="17">
        <v>0.30211155094511299</v>
      </c>
      <c r="N1177" s="17">
        <v>0.28142888988686499</v>
      </c>
      <c r="O1177" s="17">
        <v>0.247388887504154</v>
      </c>
      <c r="P1177" s="17"/>
      <c r="Q1177" s="17">
        <v>0.28591024640727503</v>
      </c>
      <c r="R1177" s="17">
        <v>0.26303148753758998</v>
      </c>
      <c r="S1177" s="17">
        <v>0.316842451105324</v>
      </c>
    </row>
    <row r="1178" spans="2:19" x14ac:dyDescent="0.3">
      <c r="B1178" t="s">
        <v>78</v>
      </c>
      <c r="C1178" s="17">
        <v>9.0372033786781505E-2</v>
      </c>
      <c r="D1178" s="17">
        <v>9.5099595839221701E-2</v>
      </c>
      <c r="E1178" s="17">
        <v>8.6420189689878399E-2</v>
      </c>
      <c r="F1178" s="17"/>
      <c r="G1178" s="17">
        <v>6.81987753974682E-2</v>
      </c>
      <c r="H1178" s="17">
        <v>8.4291089632459598E-2</v>
      </c>
      <c r="I1178" s="17">
        <v>8.3266385048557198E-2</v>
      </c>
      <c r="J1178" s="17">
        <v>0.12861677928693299</v>
      </c>
      <c r="K1178" s="17"/>
      <c r="L1178" s="17">
        <v>0.128576413087341</v>
      </c>
      <c r="M1178" s="17">
        <v>6.08887763562075E-2</v>
      </c>
      <c r="N1178" s="17">
        <v>8.2891556454596199E-2</v>
      </c>
      <c r="O1178" s="17">
        <v>9.2159425200079401E-2</v>
      </c>
      <c r="P1178" s="17"/>
      <c r="Q1178" s="17">
        <v>8.9888496914366997E-2</v>
      </c>
      <c r="R1178" s="17">
        <v>5.1080285624822301E-2</v>
      </c>
      <c r="S1178" s="17">
        <v>6.4908605905189307E-2</v>
      </c>
    </row>
    <row r="1179" spans="2:19" x14ac:dyDescent="0.3">
      <c r="C1179" s="17"/>
      <c r="D1179" s="17"/>
      <c r="E1179" s="17"/>
      <c r="F1179" s="17"/>
      <c r="G1179" s="17"/>
      <c r="H1179" s="17"/>
      <c r="I1179" s="17"/>
      <c r="J1179" s="17"/>
      <c r="K1179" s="17"/>
      <c r="L1179" s="17"/>
      <c r="M1179" s="17"/>
      <c r="N1179" s="17"/>
      <c r="O1179" s="17"/>
      <c r="P1179" s="17"/>
      <c r="Q1179" s="17"/>
      <c r="R1179" s="17"/>
      <c r="S1179" s="17"/>
    </row>
    <row r="1180" spans="2:19" x14ac:dyDescent="0.3">
      <c r="B1180" s="6" t="s">
        <v>471</v>
      </c>
      <c r="C1180" s="17"/>
      <c r="D1180" s="17"/>
      <c r="E1180" s="17"/>
      <c r="F1180" s="17"/>
      <c r="G1180" s="17"/>
      <c r="H1180" s="17"/>
      <c r="I1180" s="17"/>
      <c r="J1180" s="17"/>
      <c r="K1180" s="17"/>
      <c r="L1180" s="17"/>
      <c r="M1180" s="17"/>
      <c r="N1180" s="17"/>
      <c r="O1180" s="17"/>
      <c r="P1180" s="17"/>
      <c r="Q1180" s="17"/>
      <c r="R1180" s="17"/>
      <c r="S1180" s="17"/>
    </row>
    <row r="1181" spans="2:19" x14ac:dyDescent="0.3">
      <c r="B1181" s="24" t="s">
        <v>50</v>
      </c>
      <c r="C1181" s="17"/>
      <c r="D1181" s="17"/>
      <c r="E1181" s="17"/>
      <c r="F1181" s="17"/>
      <c r="G1181" s="17"/>
      <c r="H1181" s="17"/>
      <c r="I1181" s="17"/>
      <c r="J1181" s="17"/>
      <c r="K1181" s="17"/>
      <c r="L1181" s="17"/>
      <c r="M1181" s="17"/>
      <c r="N1181" s="17"/>
      <c r="O1181" s="17"/>
      <c r="P1181" s="17"/>
      <c r="Q1181" s="17"/>
      <c r="R1181" s="17"/>
      <c r="S1181" s="17"/>
    </row>
    <row r="1182" spans="2:19" x14ac:dyDescent="0.3">
      <c r="B1182" t="s">
        <v>446</v>
      </c>
      <c r="C1182" s="17">
        <v>0.24148835089392601</v>
      </c>
      <c r="D1182" s="17">
        <v>0.228209892909569</v>
      </c>
      <c r="E1182" s="17">
        <v>0.25068895799447999</v>
      </c>
      <c r="F1182" s="17"/>
      <c r="G1182" s="17">
        <v>0.26655572534947602</v>
      </c>
      <c r="H1182" s="17">
        <v>0.236493592843422</v>
      </c>
      <c r="I1182" s="17">
        <v>0.225934703048288</v>
      </c>
      <c r="J1182" s="17">
        <v>0.225948715217132</v>
      </c>
      <c r="K1182" s="17"/>
      <c r="L1182" s="17">
        <v>0.183331398145677</v>
      </c>
      <c r="M1182" s="17">
        <v>0.21333303715563801</v>
      </c>
      <c r="N1182" s="17">
        <v>0.24578965111408199</v>
      </c>
      <c r="O1182" s="17">
        <v>0.32543723085111098</v>
      </c>
      <c r="P1182" s="17"/>
      <c r="Q1182" s="17">
        <v>0.22287619622101201</v>
      </c>
      <c r="R1182" s="17">
        <v>0.40440293475801298</v>
      </c>
      <c r="S1182" s="17">
        <v>0.292277960238088</v>
      </c>
    </row>
    <row r="1183" spans="2:19" x14ac:dyDescent="0.3">
      <c r="B1183" t="s">
        <v>447</v>
      </c>
      <c r="C1183" s="17">
        <v>0.188071370815623</v>
      </c>
      <c r="D1183" s="17">
        <v>0.19035375294162499</v>
      </c>
      <c r="E1183" s="17">
        <v>0.187397353622725</v>
      </c>
      <c r="F1183" s="17"/>
      <c r="G1183" s="17">
        <v>0.204872568162521</v>
      </c>
      <c r="H1183" s="17">
        <v>0.19448422324795001</v>
      </c>
      <c r="I1183" s="17">
        <v>0.18680271809173499</v>
      </c>
      <c r="J1183" s="17">
        <v>0.15737030293401399</v>
      </c>
      <c r="K1183" s="17"/>
      <c r="L1183" s="17">
        <v>0.160524961313848</v>
      </c>
      <c r="M1183" s="17">
        <v>0.178254522843216</v>
      </c>
      <c r="N1183" s="17">
        <v>0.18901058875648599</v>
      </c>
      <c r="O1183" s="17">
        <v>0.22521780709275299</v>
      </c>
      <c r="P1183" s="17"/>
      <c r="Q1183" s="17">
        <v>0.18673878673739699</v>
      </c>
      <c r="R1183" s="17">
        <v>0.22906728755418099</v>
      </c>
      <c r="S1183" s="17">
        <v>0.20295215445843001</v>
      </c>
    </row>
    <row r="1184" spans="2:19" x14ac:dyDescent="0.3">
      <c r="B1184" t="s">
        <v>448</v>
      </c>
      <c r="C1184" s="17">
        <v>0.47880052451487098</v>
      </c>
      <c r="D1184" s="17">
        <v>0.49343479348845798</v>
      </c>
      <c r="E1184" s="17">
        <v>0.465855799230177</v>
      </c>
      <c r="F1184" s="17"/>
      <c r="G1184" s="17">
        <v>0.46232012963838498</v>
      </c>
      <c r="H1184" s="17">
        <v>0.47591344759558701</v>
      </c>
      <c r="I1184" s="17">
        <v>0.49250658174827999</v>
      </c>
      <c r="J1184" s="17">
        <v>0.49471515153672602</v>
      </c>
      <c r="K1184" s="17"/>
      <c r="L1184" s="17">
        <v>0.54404874506206902</v>
      </c>
      <c r="M1184" s="17">
        <v>0.530067435845472</v>
      </c>
      <c r="N1184" s="17">
        <v>0.48003170003494799</v>
      </c>
      <c r="O1184" s="17">
        <v>0.35677027532505901</v>
      </c>
      <c r="P1184" s="17"/>
      <c r="Q1184" s="17">
        <v>0.50124735673076803</v>
      </c>
      <c r="R1184" s="17">
        <v>0.31449795759815602</v>
      </c>
      <c r="S1184" s="17">
        <v>0.41222291502078501</v>
      </c>
    </row>
    <row r="1185" spans="2:19" x14ac:dyDescent="0.3">
      <c r="B1185" t="s">
        <v>78</v>
      </c>
      <c r="C1185" s="17">
        <v>9.1639753775580798E-2</v>
      </c>
      <c r="D1185" s="17">
        <v>8.8001560660348102E-2</v>
      </c>
      <c r="E1185" s="17">
        <v>9.6057889152617495E-2</v>
      </c>
      <c r="F1185" s="17"/>
      <c r="G1185" s="17">
        <v>6.6251576849618299E-2</v>
      </c>
      <c r="H1185" s="17">
        <v>9.3108736313040605E-2</v>
      </c>
      <c r="I1185" s="17">
        <v>9.4755997111696494E-2</v>
      </c>
      <c r="J1185" s="17">
        <v>0.121965830312128</v>
      </c>
      <c r="K1185" s="17"/>
      <c r="L1185" s="17">
        <v>0.112094895478405</v>
      </c>
      <c r="M1185" s="17">
        <v>7.8345004155674705E-2</v>
      </c>
      <c r="N1185" s="17">
        <v>8.5168060094483494E-2</v>
      </c>
      <c r="O1185" s="17">
        <v>9.2574686731077299E-2</v>
      </c>
      <c r="P1185" s="17"/>
      <c r="Q1185" s="17">
        <v>8.9137660310823305E-2</v>
      </c>
      <c r="R1185" s="17">
        <v>5.20318200896491E-2</v>
      </c>
      <c r="S1185" s="17">
        <v>9.2546970282696595E-2</v>
      </c>
    </row>
    <row r="1186" spans="2:19" x14ac:dyDescent="0.3">
      <c r="C1186" s="17"/>
      <c r="D1186" s="17"/>
      <c r="E1186" s="17"/>
      <c r="F1186" s="17"/>
      <c r="G1186" s="17"/>
      <c r="H1186" s="17"/>
      <c r="I1186" s="17"/>
      <c r="J1186" s="17"/>
      <c r="K1186" s="17"/>
      <c r="L1186" s="17"/>
      <c r="M1186" s="17"/>
      <c r="N1186" s="17"/>
      <c r="O1186" s="17"/>
      <c r="P1186" s="17"/>
      <c r="Q1186" s="17"/>
      <c r="R1186" s="17"/>
      <c r="S1186" s="17"/>
    </row>
    <row r="1187" spans="2:19" x14ac:dyDescent="0.3">
      <c r="B1187" s="6" t="s">
        <v>472</v>
      </c>
      <c r="C1187" s="17"/>
      <c r="D1187" s="17"/>
      <c r="E1187" s="17"/>
      <c r="F1187" s="17"/>
      <c r="G1187" s="17"/>
      <c r="H1187" s="17"/>
      <c r="I1187" s="17"/>
      <c r="J1187" s="17"/>
      <c r="K1187" s="17"/>
      <c r="L1187" s="17"/>
      <c r="M1187" s="17"/>
      <c r="N1187" s="17"/>
      <c r="O1187" s="17"/>
      <c r="P1187" s="17"/>
      <c r="Q1187" s="17"/>
      <c r="R1187" s="17"/>
      <c r="S1187" s="17"/>
    </row>
    <row r="1188" spans="2:19" x14ac:dyDescent="0.3">
      <c r="B1188" s="24" t="s">
        <v>50</v>
      </c>
      <c r="C1188" s="17"/>
      <c r="D1188" s="17"/>
      <c r="E1188" s="17"/>
      <c r="F1188" s="17"/>
      <c r="G1188" s="17"/>
      <c r="H1188" s="17"/>
      <c r="I1188" s="17"/>
      <c r="J1188" s="17"/>
      <c r="K1188" s="17"/>
      <c r="L1188" s="17"/>
      <c r="M1188" s="17"/>
      <c r="N1188" s="17"/>
      <c r="O1188" s="17"/>
      <c r="P1188" s="17"/>
      <c r="Q1188" s="17"/>
      <c r="R1188" s="17"/>
      <c r="S1188" s="17"/>
    </row>
    <row r="1189" spans="2:19" x14ac:dyDescent="0.3">
      <c r="B1189" t="s">
        <v>446</v>
      </c>
      <c r="C1189" s="17">
        <v>0.205994834374537</v>
      </c>
      <c r="D1189" s="17">
        <v>0.20397297647953</v>
      </c>
      <c r="E1189" s="17">
        <v>0.20806702203577701</v>
      </c>
      <c r="F1189" s="17"/>
      <c r="G1189" s="17">
        <v>0.209987029493169</v>
      </c>
      <c r="H1189" s="17">
        <v>0.207164076393445</v>
      </c>
      <c r="I1189" s="17">
        <v>0.20829189177727001</v>
      </c>
      <c r="J1189" s="17">
        <v>0.19189238411383799</v>
      </c>
      <c r="K1189" s="17"/>
      <c r="L1189" s="17">
        <v>0.188769337325536</v>
      </c>
      <c r="M1189" s="17">
        <v>0.203416525510798</v>
      </c>
      <c r="N1189" s="17">
        <v>0.19390154727734699</v>
      </c>
      <c r="O1189" s="17">
        <v>0.23910998891159499</v>
      </c>
      <c r="P1189" s="17"/>
      <c r="Q1189" s="17">
        <v>0.19575779574067001</v>
      </c>
      <c r="R1189" s="17">
        <v>0.25092541422226899</v>
      </c>
      <c r="S1189" s="17">
        <v>0.25775960506357498</v>
      </c>
    </row>
    <row r="1190" spans="2:19" x14ac:dyDescent="0.3">
      <c r="B1190" t="s">
        <v>447</v>
      </c>
      <c r="C1190" s="17">
        <v>0.17755551425038599</v>
      </c>
      <c r="D1190" s="17">
        <v>0.17985969545448299</v>
      </c>
      <c r="E1190" s="17">
        <v>0.174129146245142</v>
      </c>
      <c r="F1190" s="17"/>
      <c r="G1190" s="17">
        <v>0.18510761848120599</v>
      </c>
      <c r="H1190" s="17">
        <v>0.19158155393884399</v>
      </c>
      <c r="I1190" s="17">
        <v>0.180533887363199</v>
      </c>
      <c r="J1190" s="17">
        <v>0.150606371254215</v>
      </c>
      <c r="K1190" s="17"/>
      <c r="L1190" s="17">
        <v>0.14080887686004301</v>
      </c>
      <c r="M1190" s="17">
        <v>0.158299438586054</v>
      </c>
      <c r="N1190" s="17">
        <v>0.19602270048793799</v>
      </c>
      <c r="O1190" s="17">
        <v>0.21512263987494701</v>
      </c>
      <c r="P1190" s="17"/>
      <c r="Q1190" s="17">
        <v>0.173378252170169</v>
      </c>
      <c r="R1190" s="17">
        <v>0.258702822728193</v>
      </c>
      <c r="S1190" s="17">
        <v>0.14700743636195801</v>
      </c>
    </row>
    <row r="1191" spans="2:19" x14ac:dyDescent="0.3">
      <c r="B1191" t="s">
        <v>448</v>
      </c>
      <c r="C1191" s="17">
        <v>0.50939283201494301</v>
      </c>
      <c r="D1191" s="17">
        <v>0.51172800040574395</v>
      </c>
      <c r="E1191" s="17">
        <v>0.50807094580907797</v>
      </c>
      <c r="F1191" s="17"/>
      <c r="G1191" s="17">
        <v>0.52606871594474902</v>
      </c>
      <c r="H1191" s="17">
        <v>0.49190952530342702</v>
      </c>
      <c r="I1191" s="17">
        <v>0.50890752146586204</v>
      </c>
      <c r="J1191" s="17">
        <v>0.51167320257792803</v>
      </c>
      <c r="K1191" s="17"/>
      <c r="L1191" s="17">
        <v>0.53652025721353203</v>
      </c>
      <c r="M1191" s="17">
        <v>0.54015804691645297</v>
      </c>
      <c r="N1191" s="17">
        <v>0.51389540323245697</v>
      </c>
      <c r="O1191" s="17">
        <v>0.44411318677411499</v>
      </c>
      <c r="P1191" s="17"/>
      <c r="Q1191" s="17">
        <v>0.52238264115616895</v>
      </c>
      <c r="R1191" s="17">
        <v>0.461304040177408</v>
      </c>
      <c r="S1191" s="17">
        <v>0.51788353310689395</v>
      </c>
    </row>
    <row r="1192" spans="2:19" x14ac:dyDescent="0.3">
      <c r="B1192" t="s">
        <v>78</v>
      </c>
      <c r="C1192" s="17">
        <v>0.107056819360134</v>
      </c>
      <c r="D1192" s="17">
        <v>0.104439327660243</v>
      </c>
      <c r="E1192" s="17">
        <v>0.10973288591000301</v>
      </c>
      <c r="F1192" s="17"/>
      <c r="G1192" s="17">
        <v>7.8836636080875794E-2</v>
      </c>
      <c r="H1192" s="17">
        <v>0.109344844364284</v>
      </c>
      <c r="I1192" s="17">
        <v>0.102266699393669</v>
      </c>
      <c r="J1192" s="17">
        <v>0.145828042054019</v>
      </c>
      <c r="K1192" s="17"/>
      <c r="L1192" s="17">
        <v>0.133901528600889</v>
      </c>
      <c r="M1192" s="17">
        <v>9.81259889866955E-2</v>
      </c>
      <c r="N1192" s="17">
        <v>9.6180349002257803E-2</v>
      </c>
      <c r="O1192" s="17">
        <v>0.101654184439344</v>
      </c>
      <c r="P1192" s="17"/>
      <c r="Q1192" s="17">
        <v>0.108481310932991</v>
      </c>
      <c r="R1192" s="17">
        <v>2.9067722872129199E-2</v>
      </c>
      <c r="S1192" s="17">
        <v>7.7349425467572799E-2</v>
      </c>
    </row>
    <row r="1193" spans="2:19" x14ac:dyDescent="0.3">
      <c r="C1193" s="17"/>
      <c r="D1193" s="17"/>
      <c r="E1193" s="17"/>
      <c r="F1193" s="17"/>
      <c r="G1193" s="17"/>
      <c r="H1193" s="17"/>
      <c r="I1193" s="17"/>
      <c r="J1193" s="17"/>
      <c r="K1193" s="17"/>
      <c r="L1193" s="17"/>
      <c r="M1193" s="17"/>
      <c r="N1193" s="17"/>
      <c r="O1193" s="17"/>
      <c r="P1193" s="17"/>
      <c r="Q1193" s="17"/>
      <c r="R1193" s="17"/>
      <c r="S1193" s="17"/>
    </row>
    <row r="1194" spans="2:19" x14ac:dyDescent="0.3">
      <c r="B1194" s="6" t="s">
        <v>483</v>
      </c>
      <c r="C1194" s="17"/>
      <c r="D1194" s="17"/>
      <c r="E1194" s="17"/>
      <c r="F1194" s="17"/>
      <c r="G1194" s="17"/>
      <c r="H1194" s="17"/>
      <c r="I1194" s="17"/>
      <c r="J1194" s="17"/>
      <c r="K1194" s="17"/>
      <c r="L1194" s="17"/>
      <c r="M1194" s="17"/>
      <c r="N1194" s="17"/>
      <c r="O1194" s="17"/>
      <c r="P1194" s="17"/>
      <c r="Q1194" s="17"/>
      <c r="R1194" s="17"/>
      <c r="S1194" s="17"/>
    </row>
    <row r="1195" spans="2:19" x14ac:dyDescent="0.3">
      <c r="B1195" s="24" t="s">
        <v>50</v>
      </c>
      <c r="C1195" s="17"/>
      <c r="D1195" s="17"/>
      <c r="E1195" s="17"/>
      <c r="F1195" s="17"/>
      <c r="G1195" s="17"/>
      <c r="H1195" s="17"/>
      <c r="I1195" s="17"/>
      <c r="J1195" s="17"/>
      <c r="K1195" s="17"/>
      <c r="L1195" s="17"/>
      <c r="M1195" s="17"/>
      <c r="N1195" s="17"/>
      <c r="O1195" s="17"/>
      <c r="P1195" s="17"/>
      <c r="Q1195" s="17"/>
      <c r="R1195" s="17"/>
      <c r="S1195" s="17"/>
    </row>
    <row r="1196" spans="2:19" x14ac:dyDescent="0.3">
      <c r="B1196" t="s">
        <v>479</v>
      </c>
      <c r="C1196" s="17">
        <v>9.3665358347959901E-2</v>
      </c>
      <c r="D1196" s="17">
        <v>7.4736213677004698E-2</v>
      </c>
      <c r="E1196" s="17">
        <v>0.11078618386964401</v>
      </c>
      <c r="F1196" s="17"/>
      <c r="G1196" s="17">
        <v>0.10455825454376</v>
      </c>
      <c r="H1196" s="17">
        <v>7.9139949562295406E-2</v>
      </c>
      <c r="I1196" s="17">
        <v>9.6702479781196796E-2</v>
      </c>
      <c r="J1196" s="17">
        <v>9.3101343440874798E-2</v>
      </c>
      <c r="K1196" s="17"/>
      <c r="L1196" s="17">
        <v>4.3368848856810402E-2</v>
      </c>
      <c r="M1196" s="17">
        <v>5.4914097377973099E-2</v>
      </c>
      <c r="N1196" s="17">
        <v>0.10693523105519501</v>
      </c>
      <c r="O1196" s="17">
        <v>0.171497997214236</v>
      </c>
      <c r="P1196" s="17"/>
      <c r="Q1196" s="17">
        <v>7.9713072637407997E-2</v>
      </c>
      <c r="R1196" s="17">
        <v>0.19807649675141301</v>
      </c>
      <c r="S1196" s="17">
        <v>0.108312502889853</v>
      </c>
    </row>
    <row r="1197" spans="2:19" x14ac:dyDescent="0.3">
      <c r="B1197" t="s">
        <v>480</v>
      </c>
      <c r="C1197" s="17">
        <v>0.248410990898358</v>
      </c>
      <c r="D1197" s="17">
        <v>0.23178643495038301</v>
      </c>
      <c r="E1197" s="17">
        <v>0.26501883760274703</v>
      </c>
      <c r="F1197" s="17"/>
      <c r="G1197" s="17">
        <v>0.25045174538477299</v>
      </c>
      <c r="H1197" s="17">
        <v>0.255160362046357</v>
      </c>
      <c r="I1197" s="17">
        <v>0.274314933371057</v>
      </c>
      <c r="J1197" s="17">
        <v>0.21558999551112501</v>
      </c>
      <c r="K1197" s="17"/>
      <c r="L1197" s="17">
        <v>0.16304740657349501</v>
      </c>
      <c r="M1197" s="17">
        <v>0.23692604133376</v>
      </c>
      <c r="N1197" s="17">
        <v>0.25612218212271898</v>
      </c>
      <c r="O1197" s="17">
        <v>0.33784245003939101</v>
      </c>
      <c r="P1197" s="17"/>
      <c r="Q1197" s="17">
        <v>0.2410697947131</v>
      </c>
      <c r="R1197" s="17">
        <v>0.28845264062901899</v>
      </c>
      <c r="S1197" s="17">
        <v>0.288769199199784</v>
      </c>
    </row>
    <row r="1198" spans="2:19" x14ac:dyDescent="0.3">
      <c r="B1198" t="s">
        <v>481</v>
      </c>
      <c r="C1198" s="17">
        <v>0.57434695404369096</v>
      </c>
      <c r="D1198" s="17">
        <v>0.603587490664247</v>
      </c>
      <c r="E1198" s="17">
        <v>0.54706639438141003</v>
      </c>
      <c r="F1198" s="17"/>
      <c r="G1198" s="17">
        <v>0.58798406696427996</v>
      </c>
      <c r="H1198" s="17">
        <v>0.58937176630126398</v>
      </c>
      <c r="I1198" s="17">
        <v>0.54038888703652299</v>
      </c>
      <c r="J1198" s="17">
        <v>0.57130835012901404</v>
      </c>
      <c r="K1198" s="17"/>
      <c r="L1198" s="17">
        <v>0.69142712645998805</v>
      </c>
      <c r="M1198" s="17">
        <v>0.63100083219681102</v>
      </c>
      <c r="N1198" s="17">
        <v>0.57170447166415805</v>
      </c>
      <c r="O1198" s="17">
        <v>0.398854886344577</v>
      </c>
      <c r="P1198" s="17"/>
      <c r="Q1198" s="17">
        <v>0.60297582090157498</v>
      </c>
      <c r="R1198" s="17">
        <v>0.45225907440583502</v>
      </c>
      <c r="S1198" s="17">
        <v>0.516312467286827</v>
      </c>
    </row>
    <row r="1199" spans="2:19" x14ac:dyDescent="0.3">
      <c r="B1199" t="s">
        <v>78</v>
      </c>
      <c r="C1199" s="17">
        <v>8.3576696709991294E-2</v>
      </c>
      <c r="D1199" s="17">
        <v>8.9889860708365105E-2</v>
      </c>
      <c r="E1199" s="17">
        <v>7.7128584146199594E-2</v>
      </c>
      <c r="F1199" s="17"/>
      <c r="G1199" s="17">
        <v>5.7005933107187302E-2</v>
      </c>
      <c r="H1199" s="17">
        <v>7.6327922090083697E-2</v>
      </c>
      <c r="I1199" s="17">
        <v>8.8593699811222906E-2</v>
      </c>
      <c r="J1199" s="17">
        <v>0.120000310918986</v>
      </c>
      <c r="K1199" s="17"/>
      <c r="L1199" s="17">
        <v>0.102156618109706</v>
      </c>
      <c r="M1199" s="17">
        <v>7.7159029091456194E-2</v>
      </c>
      <c r="N1199" s="17">
        <v>6.5238115157928503E-2</v>
      </c>
      <c r="O1199" s="17">
        <v>9.1804666401795798E-2</v>
      </c>
      <c r="P1199" s="17"/>
      <c r="Q1199" s="17">
        <v>7.6241311747917401E-2</v>
      </c>
      <c r="R1199" s="17">
        <v>6.1211788213733798E-2</v>
      </c>
      <c r="S1199" s="17">
        <v>8.6605830623535301E-2</v>
      </c>
    </row>
    <row r="1200" spans="2:19" x14ac:dyDescent="0.3">
      <c r="C1200" s="17"/>
      <c r="D1200" s="17"/>
      <c r="E1200" s="17"/>
      <c r="F1200" s="17"/>
      <c r="G1200" s="17"/>
      <c r="H1200" s="17"/>
      <c r="I1200" s="17"/>
      <c r="J1200" s="17"/>
      <c r="K1200" s="17"/>
      <c r="L1200" s="17"/>
      <c r="M1200" s="17"/>
      <c r="N1200" s="17"/>
      <c r="O1200" s="17"/>
      <c r="P1200" s="17"/>
      <c r="Q1200" s="17"/>
      <c r="R1200" s="17"/>
      <c r="S1200" s="17"/>
    </row>
    <row r="1201" spans="2:19" x14ac:dyDescent="0.3">
      <c r="B1201" s="6" t="s">
        <v>484</v>
      </c>
      <c r="C1201" s="17"/>
      <c r="D1201" s="17"/>
      <c r="E1201" s="17"/>
      <c r="F1201" s="17"/>
      <c r="G1201" s="17"/>
      <c r="H1201" s="17"/>
      <c r="I1201" s="17"/>
      <c r="J1201" s="17"/>
      <c r="K1201" s="17"/>
      <c r="L1201" s="17"/>
      <c r="M1201" s="17"/>
      <c r="N1201" s="17"/>
      <c r="O1201" s="17"/>
      <c r="P1201" s="17"/>
      <c r="Q1201" s="17"/>
      <c r="R1201" s="17"/>
      <c r="S1201" s="17"/>
    </row>
    <row r="1202" spans="2:19" x14ac:dyDescent="0.3">
      <c r="B1202" s="24" t="s">
        <v>50</v>
      </c>
      <c r="C1202" s="17"/>
      <c r="D1202" s="17"/>
      <c r="E1202" s="17"/>
      <c r="F1202" s="17"/>
      <c r="G1202" s="17"/>
      <c r="H1202" s="17"/>
      <c r="I1202" s="17"/>
      <c r="J1202" s="17"/>
      <c r="K1202" s="17"/>
      <c r="L1202" s="17"/>
      <c r="M1202" s="17"/>
      <c r="N1202" s="17"/>
      <c r="O1202" s="17"/>
      <c r="P1202" s="17"/>
      <c r="Q1202" s="17"/>
      <c r="R1202" s="17"/>
      <c r="S1202" s="17"/>
    </row>
    <row r="1203" spans="2:19" x14ac:dyDescent="0.3">
      <c r="B1203" t="s">
        <v>479</v>
      </c>
      <c r="C1203" s="17">
        <v>7.1473406483189506E-2</v>
      </c>
      <c r="D1203" s="17">
        <v>7.0429467491833597E-2</v>
      </c>
      <c r="E1203" s="17">
        <v>7.1956990269611595E-2</v>
      </c>
      <c r="F1203" s="17"/>
      <c r="G1203" s="17">
        <v>7.9352967721687206E-2</v>
      </c>
      <c r="H1203" s="17">
        <v>5.4618457988969603E-2</v>
      </c>
      <c r="I1203" s="17">
        <v>6.8530775398451899E-2</v>
      </c>
      <c r="J1203" s="17">
        <v>8.2572078890332204E-2</v>
      </c>
      <c r="K1203" s="17"/>
      <c r="L1203" s="17">
        <v>4.4843848049908298E-2</v>
      </c>
      <c r="M1203" s="17">
        <v>6.2485964871165603E-2</v>
      </c>
      <c r="N1203" s="17">
        <v>7.9055227772364497E-2</v>
      </c>
      <c r="O1203" s="17">
        <v>9.9609785086060498E-2</v>
      </c>
      <c r="P1203" s="17"/>
      <c r="Q1203" s="17">
        <v>6.5287967342879005E-2</v>
      </c>
      <c r="R1203" s="17">
        <v>0.119057132231501</v>
      </c>
      <c r="S1203" s="17">
        <v>9.7429617192962295E-2</v>
      </c>
    </row>
    <row r="1204" spans="2:19" x14ac:dyDescent="0.3">
      <c r="B1204" t="s">
        <v>480</v>
      </c>
      <c r="C1204" s="17">
        <v>0.23313380819261501</v>
      </c>
      <c r="D1204" s="17">
        <v>0.22562403218380001</v>
      </c>
      <c r="E1204" s="17">
        <v>0.241260131397075</v>
      </c>
      <c r="F1204" s="17"/>
      <c r="G1204" s="17">
        <v>0.271961105841031</v>
      </c>
      <c r="H1204" s="17">
        <v>0.26450582410666201</v>
      </c>
      <c r="I1204" s="17">
        <v>0.22424283038405399</v>
      </c>
      <c r="J1204" s="17">
        <v>0.15376165060292701</v>
      </c>
      <c r="K1204" s="17"/>
      <c r="L1204" s="17">
        <v>0.17654309864751899</v>
      </c>
      <c r="M1204" s="17">
        <v>0.22791339142532599</v>
      </c>
      <c r="N1204" s="17">
        <v>0.25496297065670298</v>
      </c>
      <c r="O1204" s="17">
        <v>0.27172245384141402</v>
      </c>
      <c r="P1204" s="17"/>
      <c r="Q1204" s="17">
        <v>0.22953594751693199</v>
      </c>
      <c r="R1204" s="17">
        <v>0.28995548300555901</v>
      </c>
      <c r="S1204" s="17">
        <v>0.25472826500463103</v>
      </c>
    </row>
    <row r="1205" spans="2:19" x14ac:dyDescent="0.3">
      <c r="B1205" t="s">
        <v>481</v>
      </c>
      <c r="C1205" s="17">
        <v>0.61367973410563004</v>
      </c>
      <c r="D1205" s="17">
        <v>0.62537951918466805</v>
      </c>
      <c r="E1205" s="17">
        <v>0.60122822314962199</v>
      </c>
      <c r="F1205" s="17"/>
      <c r="G1205" s="17">
        <v>0.59576081144600301</v>
      </c>
      <c r="H1205" s="17">
        <v>0.60351669754800996</v>
      </c>
      <c r="I1205" s="17">
        <v>0.62537167443318697</v>
      </c>
      <c r="J1205" s="17">
        <v>0.64149327072122797</v>
      </c>
      <c r="K1205" s="17"/>
      <c r="L1205" s="17">
        <v>0.66876754163798402</v>
      </c>
      <c r="M1205" s="17">
        <v>0.62630277525109801</v>
      </c>
      <c r="N1205" s="17">
        <v>0.60402194227990302</v>
      </c>
      <c r="O1205" s="17">
        <v>0.55540195442218099</v>
      </c>
      <c r="P1205" s="17"/>
      <c r="Q1205" s="17">
        <v>0.629151750401583</v>
      </c>
      <c r="R1205" s="17">
        <v>0.53825030419911701</v>
      </c>
      <c r="S1205" s="17">
        <v>0.55410608523267801</v>
      </c>
    </row>
    <row r="1206" spans="2:19" x14ac:dyDescent="0.3">
      <c r="B1206" t="s">
        <v>78</v>
      </c>
      <c r="C1206" s="17">
        <v>8.1713051218565799E-2</v>
      </c>
      <c r="D1206" s="17">
        <v>7.8566981139698094E-2</v>
      </c>
      <c r="E1206" s="17">
        <v>8.55546551836915E-2</v>
      </c>
      <c r="F1206" s="17"/>
      <c r="G1206" s="17">
        <v>5.2925114991279297E-2</v>
      </c>
      <c r="H1206" s="17">
        <v>7.7359020356358499E-2</v>
      </c>
      <c r="I1206" s="17">
        <v>8.1854719784306904E-2</v>
      </c>
      <c r="J1206" s="17">
        <v>0.12217299978551199</v>
      </c>
      <c r="K1206" s="17"/>
      <c r="L1206" s="17">
        <v>0.109845511664588</v>
      </c>
      <c r="M1206" s="17">
        <v>8.3297868452410107E-2</v>
      </c>
      <c r="N1206" s="17">
        <v>6.1959859291028999E-2</v>
      </c>
      <c r="O1206" s="17">
        <v>7.3265806650344906E-2</v>
      </c>
      <c r="P1206" s="17"/>
      <c r="Q1206" s="17">
        <v>7.6024334738605107E-2</v>
      </c>
      <c r="R1206" s="17">
        <v>5.2737080563823202E-2</v>
      </c>
      <c r="S1206" s="17">
        <v>9.3736032569728497E-2</v>
      </c>
    </row>
    <row r="1207" spans="2:19" x14ac:dyDescent="0.3">
      <c r="C1207" s="17"/>
      <c r="D1207" s="17"/>
      <c r="E1207" s="17"/>
      <c r="F1207" s="17"/>
      <c r="G1207" s="17"/>
      <c r="H1207" s="17"/>
      <c r="I1207" s="17"/>
      <c r="J1207" s="17"/>
      <c r="K1207" s="17"/>
      <c r="L1207" s="17"/>
      <c r="M1207" s="17"/>
      <c r="N1207" s="17"/>
      <c r="O1207" s="17"/>
      <c r="P1207" s="17"/>
      <c r="Q1207" s="17"/>
      <c r="R1207" s="17"/>
      <c r="S1207" s="17"/>
    </row>
    <row r="1208" spans="2:19" x14ac:dyDescent="0.3">
      <c r="B1208" s="6" t="s">
        <v>485</v>
      </c>
      <c r="C1208" s="17"/>
      <c r="D1208" s="17"/>
      <c r="E1208" s="17"/>
      <c r="F1208" s="17"/>
      <c r="G1208" s="17"/>
      <c r="H1208" s="17"/>
      <c r="I1208" s="17"/>
      <c r="J1208" s="17"/>
      <c r="K1208" s="17"/>
      <c r="L1208" s="17"/>
      <c r="M1208" s="17"/>
      <c r="N1208" s="17"/>
      <c r="O1208" s="17"/>
      <c r="P1208" s="17"/>
      <c r="Q1208" s="17"/>
      <c r="R1208" s="17"/>
      <c r="S1208" s="17"/>
    </row>
    <row r="1209" spans="2:19" x14ac:dyDescent="0.3">
      <c r="B1209" s="24" t="s">
        <v>50</v>
      </c>
      <c r="C1209" s="17"/>
      <c r="D1209" s="17"/>
      <c r="E1209" s="17"/>
      <c r="F1209" s="17"/>
      <c r="G1209" s="17"/>
      <c r="H1209" s="17"/>
      <c r="I1209" s="17"/>
      <c r="J1209" s="17"/>
      <c r="K1209" s="17"/>
      <c r="L1209" s="17"/>
      <c r="M1209" s="17"/>
      <c r="N1209" s="17"/>
      <c r="O1209" s="17"/>
      <c r="P1209" s="17"/>
      <c r="Q1209" s="17"/>
      <c r="R1209" s="17"/>
      <c r="S1209" s="17"/>
    </row>
    <row r="1210" spans="2:19" x14ac:dyDescent="0.3">
      <c r="B1210" t="s">
        <v>479</v>
      </c>
      <c r="C1210" s="17">
        <v>0.116700829197402</v>
      </c>
      <c r="D1210" s="17">
        <v>0.10901431404199</v>
      </c>
      <c r="E1210" s="17">
        <v>0.119881646580193</v>
      </c>
      <c r="F1210" s="17"/>
      <c r="G1210" s="17">
        <v>0.13074828882903999</v>
      </c>
      <c r="H1210" s="17">
        <v>0.11741416019749799</v>
      </c>
      <c r="I1210" s="17">
        <v>0.106105166457328</v>
      </c>
      <c r="J1210" s="17">
        <v>0.107722798352286</v>
      </c>
      <c r="K1210" s="17"/>
      <c r="L1210" s="17">
        <v>7.2725585108238899E-2</v>
      </c>
      <c r="M1210" s="17">
        <v>8.9646854880235799E-2</v>
      </c>
      <c r="N1210" s="17">
        <v>0.114826046069211</v>
      </c>
      <c r="O1210" s="17">
        <v>0.19196759247946499</v>
      </c>
      <c r="P1210" s="17"/>
      <c r="Q1210" s="17">
        <v>0.110416455869368</v>
      </c>
      <c r="R1210" s="17">
        <v>0.15976511363544299</v>
      </c>
      <c r="S1210" s="17">
        <v>0.129497854022563</v>
      </c>
    </row>
    <row r="1211" spans="2:19" x14ac:dyDescent="0.3">
      <c r="B1211" t="s">
        <v>480</v>
      </c>
      <c r="C1211" s="17">
        <v>0.26450208916394802</v>
      </c>
      <c r="D1211" s="17">
        <v>0.24993052617575201</v>
      </c>
      <c r="E1211" s="17">
        <v>0.28068789383492598</v>
      </c>
      <c r="F1211" s="17"/>
      <c r="G1211" s="17">
        <v>0.24637374622179201</v>
      </c>
      <c r="H1211" s="17">
        <v>0.300073152812107</v>
      </c>
      <c r="I1211" s="17">
        <v>0.26650113924598701</v>
      </c>
      <c r="J1211" s="17">
        <v>0.245662038958669</v>
      </c>
      <c r="K1211" s="17"/>
      <c r="L1211" s="17">
        <v>0.20419157899297</v>
      </c>
      <c r="M1211" s="17">
        <v>0.25792135147023898</v>
      </c>
      <c r="N1211" s="17">
        <v>0.26581389976077102</v>
      </c>
      <c r="O1211" s="17">
        <v>0.33050893571524997</v>
      </c>
      <c r="P1211" s="17"/>
      <c r="Q1211" s="17">
        <v>0.25467452803451202</v>
      </c>
      <c r="R1211" s="17">
        <v>0.28348681188466002</v>
      </c>
      <c r="S1211" s="17">
        <v>0.311634743146251</v>
      </c>
    </row>
    <row r="1212" spans="2:19" x14ac:dyDescent="0.3">
      <c r="B1212" t="s">
        <v>481</v>
      </c>
      <c r="C1212" s="17">
        <v>0.53723880244210098</v>
      </c>
      <c r="D1212" s="17">
        <v>0.560505600432608</v>
      </c>
      <c r="E1212" s="17">
        <v>0.51616756128084496</v>
      </c>
      <c r="F1212" s="17"/>
      <c r="G1212" s="17">
        <v>0.56960945571025601</v>
      </c>
      <c r="H1212" s="17">
        <v>0.49105228930349898</v>
      </c>
      <c r="I1212" s="17">
        <v>0.55554884801732096</v>
      </c>
      <c r="J1212" s="17">
        <v>0.53224183879535203</v>
      </c>
      <c r="K1212" s="17"/>
      <c r="L1212" s="17">
        <v>0.61041947358665005</v>
      </c>
      <c r="M1212" s="17">
        <v>0.58887172757927997</v>
      </c>
      <c r="N1212" s="17">
        <v>0.54700429389429395</v>
      </c>
      <c r="O1212" s="17">
        <v>0.39763472773200298</v>
      </c>
      <c r="P1212" s="17"/>
      <c r="Q1212" s="17">
        <v>0.55917744651746104</v>
      </c>
      <c r="R1212" s="17">
        <v>0.48824623502868703</v>
      </c>
      <c r="S1212" s="17">
        <v>0.48499192353541598</v>
      </c>
    </row>
    <row r="1213" spans="2:19" x14ac:dyDescent="0.3">
      <c r="B1213" t="s">
        <v>78</v>
      </c>
      <c r="C1213" s="17">
        <v>8.1558279196549996E-2</v>
      </c>
      <c r="D1213" s="17">
        <v>8.0549559349650496E-2</v>
      </c>
      <c r="E1213" s="17">
        <v>8.3262898304036201E-2</v>
      </c>
      <c r="F1213" s="17"/>
      <c r="G1213" s="17">
        <v>5.3268509238911299E-2</v>
      </c>
      <c r="H1213" s="17">
        <v>9.1460397686896094E-2</v>
      </c>
      <c r="I1213" s="17">
        <v>7.1844846279364494E-2</v>
      </c>
      <c r="J1213" s="17">
        <v>0.11437332389369199</v>
      </c>
      <c r="K1213" s="17"/>
      <c r="L1213" s="17">
        <v>0.112663362312141</v>
      </c>
      <c r="M1213" s="17">
        <v>6.3560066070244406E-2</v>
      </c>
      <c r="N1213" s="17">
        <v>7.2355760275724795E-2</v>
      </c>
      <c r="O1213" s="17">
        <v>7.9888744073282697E-2</v>
      </c>
      <c r="P1213" s="17"/>
      <c r="Q1213" s="17">
        <v>7.5731569578658897E-2</v>
      </c>
      <c r="R1213" s="17">
        <v>6.8501839451209495E-2</v>
      </c>
      <c r="S1213" s="17">
        <v>7.3875479295769902E-2</v>
      </c>
    </row>
    <row r="1214" spans="2:19" x14ac:dyDescent="0.3">
      <c r="C1214" s="17"/>
      <c r="D1214" s="17"/>
      <c r="E1214" s="17"/>
      <c r="F1214" s="17"/>
      <c r="G1214" s="17"/>
      <c r="H1214" s="17"/>
      <c r="I1214" s="17"/>
      <c r="J1214" s="17"/>
      <c r="K1214" s="17"/>
      <c r="L1214" s="17"/>
      <c r="M1214" s="17"/>
      <c r="N1214" s="17"/>
      <c r="O1214" s="17"/>
      <c r="P1214" s="17"/>
      <c r="Q1214" s="17"/>
      <c r="R1214" s="17"/>
      <c r="S1214" s="17"/>
    </row>
    <row r="1215" spans="2:19" x14ac:dyDescent="0.3">
      <c r="B1215" s="6" t="s">
        <v>486</v>
      </c>
      <c r="C1215" s="17"/>
      <c r="D1215" s="17"/>
      <c r="E1215" s="17"/>
      <c r="F1215" s="17"/>
      <c r="G1215" s="17"/>
      <c r="H1215" s="17"/>
      <c r="I1215" s="17"/>
      <c r="J1215" s="17"/>
      <c r="K1215" s="17"/>
      <c r="L1215" s="17"/>
      <c r="M1215" s="17"/>
      <c r="N1215" s="17"/>
      <c r="O1215" s="17"/>
      <c r="P1215" s="17"/>
      <c r="Q1215" s="17"/>
      <c r="R1215" s="17"/>
      <c r="S1215" s="17"/>
    </row>
    <row r="1216" spans="2:19" x14ac:dyDescent="0.3">
      <c r="B1216" s="24" t="s">
        <v>50</v>
      </c>
      <c r="C1216" s="17"/>
      <c r="D1216" s="17"/>
      <c r="E1216" s="17"/>
      <c r="F1216" s="17"/>
      <c r="G1216" s="17"/>
      <c r="H1216" s="17"/>
      <c r="I1216" s="17"/>
      <c r="J1216" s="17"/>
      <c r="K1216" s="17"/>
      <c r="L1216" s="17"/>
      <c r="M1216" s="17"/>
      <c r="N1216" s="17"/>
      <c r="O1216" s="17"/>
      <c r="P1216" s="17"/>
      <c r="Q1216" s="17"/>
      <c r="R1216" s="17"/>
      <c r="S1216" s="17"/>
    </row>
    <row r="1217" spans="2:19" x14ac:dyDescent="0.3">
      <c r="B1217" t="s">
        <v>479</v>
      </c>
      <c r="C1217" s="17">
        <v>9.0913676010783401E-2</v>
      </c>
      <c r="D1217" s="17">
        <v>9.0716018551497093E-2</v>
      </c>
      <c r="E1217" s="17">
        <v>8.9294297525017802E-2</v>
      </c>
      <c r="F1217" s="17"/>
      <c r="G1217" s="17">
        <v>9.4301940701267697E-2</v>
      </c>
      <c r="H1217" s="17">
        <v>7.8626083794959695E-2</v>
      </c>
      <c r="I1217" s="17">
        <v>9.7461757968263299E-2</v>
      </c>
      <c r="J1217" s="17">
        <v>9.6092441751643207E-2</v>
      </c>
      <c r="K1217" s="17"/>
      <c r="L1217" s="17">
        <v>5.68210327129317E-2</v>
      </c>
      <c r="M1217" s="17">
        <v>9.0408898802042101E-2</v>
      </c>
      <c r="N1217" s="17">
        <v>8.68352030571478E-2</v>
      </c>
      <c r="O1217" s="17">
        <v>0.129970611989493</v>
      </c>
      <c r="P1217" s="17"/>
      <c r="Q1217" s="17">
        <v>8.9098432456304694E-2</v>
      </c>
      <c r="R1217" s="17">
        <v>0.117363954936691</v>
      </c>
      <c r="S1217" s="17">
        <v>8.3864287463173495E-2</v>
      </c>
    </row>
    <row r="1218" spans="2:19" x14ac:dyDescent="0.3">
      <c r="B1218" t="s">
        <v>480</v>
      </c>
      <c r="C1218" s="17">
        <v>0.241583944373198</v>
      </c>
      <c r="D1218" s="17">
        <v>0.23451243679647099</v>
      </c>
      <c r="E1218" s="17">
        <v>0.247810521559509</v>
      </c>
      <c r="F1218" s="17"/>
      <c r="G1218" s="17">
        <v>0.26034895584106699</v>
      </c>
      <c r="H1218" s="17">
        <v>0.27674446429911798</v>
      </c>
      <c r="I1218" s="17">
        <v>0.22716348158563399</v>
      </c>
      <c r="J1218" s="17">
        <v>0.188070968282462</v>
      </c>
      <c r="K1218" s="17"/>
      <c r="L1218" s="17">
        <v>0.17472934142814001</v>
      </c>
      <c r="M1218" s="17">
        <v>0.24260647808250199</v>
      </c>
      <c r="N1218" s="17">
        <v>0.233843666581381</v>
      </c>
      <c r="O1218" s="17">
        <v>0.31571791641067798</v>
      </c>
      <c r="P1218" s="17"/>
      <c r="Q1218" s="17">
        <v>0.228454424107188</v>
      </c>
      <c r="R1218" s="17">
        <v>0.30924968009123699</v>
      </c>
      <c r="S1218" s="17">
        <v>0.31145361514974101</v>
      </c>
    </row>
    <row r="1219" spans="2:19" x14ac:dyDescent="0.3">
      <c r="B1219" t="s">
        <v>481</v>
      </c>
      <c r="C1219" s="17">
        <v>0.56982575954541803</v>
      </c>
      <c r="D1219" s="17">
        <v>0.57872613833107001</v>
      </c>
      <c r="E1219" s="17">
        <v>0.56360812207744804</v>
      </c>
      <c r="F1219" s="17"/>
      <c r="G1219" s="17">
        <v>0.57552484846330798</v>
      </c>
      <c r="H1219" s="17">
        <v>0.55469598833295797</v>
      </c>
      <c r="I1219" s="17">
        <v>0.57084576562354605</v>
      </c>
      <c r="J1219" s="17">
        <v>0.57909187960772401</v>
      </c>
      <c r="K1219" s="17"/>
      <c r="L1219" s="17">
        <v>0.64108766781306004</v>
      </c>
      <c r="M1219" s="17">
        <v>0.57473223030382503</v>
      </c>
      <c r="N1219" s="17">
        <v>0.59173646161453697</v>
      </c>
      <c r="O1219" s="17">
        <v>0.46952061346419499</v>
      </c>
      <c r="P1219" s="17"/>
      <c r="Q1219" s="17">
        <v>0.59056017223551305</v>
      </c>
      <c r="R1219" s="17">
        <v>0.46181421216097102</v>
      </c>
      <c r="S1219" s="17">
        <v>0.512063192997113</v>
      </c>
    </row>
    <row r="1220" spans="2:19" x14ac:dyDescent="0.3">
      <c r="B1220" t="s">
        <v>78</v>
      </c>
      <c r="C1220" s="17">
        <v>9.7676620070600295E-2</v>
      </c>
      <c r="D1220" s="17">
        <v>9.6045406320962007E-2</v>
      </c>
      <c r="E1220" s="17">
        <v>9.9287058838025105E-2</v>
      </c>
      <c r="F1220" s="17"/>
      <c r="G1220" s="17">
        <v>6.9824254994356696E-2</v>
      </c>
      <c r="H1220" s="17">
        <v>8.9933463572964306E-2</v>
      </c>
      <c r="I1220" s="17">
        <v>0.10452899482255699</v>
      </c>
      <c r="J1220" s="17">
        <v>0.13674471035817101</v>
      </c>
      <c r="K1220" s="17"/>
      <c r="L1220" s="17">
        <v>0.127361958045869</v>
      </c>
      <c r="M1220" s="17">
        <v>9.2252392811631306E-2</v>
      </c>
      <c r="N1220" s="17">
        <v>8.7584668746935102E-2</v>
      </c>
      <c r="O1220" s="17">
        <v>8.4790858135634001E-2</v>
      </c>
      <c r="P1220" s="17"/>
      <c r="Q1220" s="17">
        <v>9.1886971200994802E-2</v>
      </c>
      <c r="R1220" s="17">
        <v>0.111572152811101</v>
      </c>
      <c r="S1220" s="17">
        <v>9.2618904389972001E-2</v>
      </c>
    </row>
    <row r="1221" spans="2:19" x14ac:dyDescent="0.3">
      <c r="C1221" s="17"/>
      <c r="D1221" s="17"/>
      <c r="E1221" s="17"/>
      <c r="F1221" s="17"/>
      <c r="G1221" s="17"/>
      <c r="H1221" s="17"/>
      <c r="I1221" s="17"/>
      <c r="J1221" s="17"/>
      <c r="K1221" s="17"/>
      <c r="L1221" s="17"/>
      <c r="M1221" s="17"/>
      <c r="N1221" s="17"/>
      <c r="O1221" s="17"/>
      <c r="P1221" s="17"/>
      <c r="Q1221" s="17"/>
      <c r="R1221" s="17"/>
      <c r="S1221" s="17"/>
    </row>
    <row r="1222" spans="2:19" x14ac:dyDescent="0.3">
      <c r="B1222" s="6" t="s">
        <v>487</v>
      </c>
      <c r="C1222" s="17"/>
      <c r="D1222" s="17"/>
      <c r="E1222" s="17"/>
      <c r="F1222" s="17"/>
      <c r="G1222" s="17"/>
      <c r="H1222" s="17"/>
      <c r="I1222" s="17"/>
      <c r="J1222" s="17"/>
      <c r="K1222" s="17"/>
      <c r="L1222" s="17"/>
      <c r="M1222" s="17"/>
      <c r="N1222" s="17"/>
      <c r="O1222" s="17"/>
      <c r="P1222" s="17"/>
      <c r="Q1222" s="17"/>
      <c r="R1222" s="17"/>
      <c r="S1222" s="17"/>
    </row>
    <row r="1223" spans="2:19" x14ac:dyDescent="0.3">
      <c r="B1223" s="24" t="s">
        <v>50</v>
      </c>
      <c r="C1223" s="17"/>
      <c r="D1223" s="17"/>
      <c r="E1223" s="17"/>
      <c r="F1223" s="17"/>
      <c r="G1223" s="17"/>
      <c r="H1223" s="17"/>
      <c r="I1223" s="17"/>
      <c r="J1223" s="17"/>
      <c r="K1223" s="17"/>
      <c r="L1223" s="17"/>
      <c r="M1223" s="17"/>
      <c r="N1223" s="17"/>
      <c r="O1223" s="17"/>
      <c r="P1223" s="17"/>
      <c r="Q1223" s="17"/>
      <c r="R1223" s="17"/>
      <c r="S1223" s="17"/>
    </row>
    <row r="1224" spans="2:19" x14ac:dyDescent="0.3">
      <c r="B1224" t="s">
        <v>479</v>
      </c>
      <c r="C1224" s="17">
        <v>6.60445105244232E-2</v>
      </c>
      <c r="D1224" s="17">
        <v>6.4149206202631495E-2</v>
      </c>
      <c r="E1224" s="17">
        <v>6.8502490791161594E-2</v>
      </c>
      <c r="F1224" s="17"/>
      <c r="G1224" s="17">
        <v>7.5865170249249006E-2</v>
      </c>
      <c r="H1224" s="17">
        <v>6.0856939270994101E-2</v>
      </c>
      <c r="I1224" s="17">
        <v>6.6772510222620193E-2</v>
      </c>
      <c r="J1224" s="17">
        <v>5.9655847630104397E-2</v>
      </c>
      <c r="K1224" s="17"/>
      <c r="L1224" s="17">
        <v>3.87697589104617E-2</v>
      </c>
      <c r="M1224" s="17">
        <v>4.65177675210856E-2</v>
      </c>
      <c r="N1224" s="17">
        <v>7.4851005860712402E-2</v>
      </c>
      <c r="O1224" s="17">
        <v>0.104898241892929</v>
      </c>
      <c r="P1224" s="17"/>
      <c r="Q1224" s="17">
        <v>6.3677247651771504E-2</v>
      </c>
      <c r="R1224" s="17">
        <v>0.126676041468711</v>
      </c>
      <c r="S1224" s="17">
        <v>7.7377707984115099E-2</v>
      </c>
    </row>
    <row r="1225" spans="2:19" x14ac:dyDescent="0.3">
      <c r="B1225" t="s">
        <v>480</v>
      </c>
      <c r="C1225" s="17">
        <v>0.18922909897951201</v>
      </c>
      <c r="D1225" s="17">
        <v>0.183771496909302</v>
      </c>
      <c r="E1225" s="17">
        <v>0.19080232162739</v>
      </c>
      <c r="F1225" s="17"/>
      <c r="G1225" s="17">
        <v>0.23088346480876501</v>
      </c>
      <c r="H1225" s="17">
        <v>0.18751812246024299</v>
      </c>
      <c r="I1225" s="17">
        <v>0.17523089353967</v>
      </c>
      <c r="J1225" s="17">
        <v>0.14739940383484601</v>
      </c>
      <c r="K1225" s="17"/>
      <c r="L1225" s="17">
        <v>0.12623958987087899</v>
      </c>
      <c r="M1225" s="17">
        <v>0.166499441529317</v>
      </c>
      <c r="N1225" s="17">
        <v>0.17873629643712599</v>
      </c>
      <c r="O1225" s="17">
        <v>0.28816930560235998</v>
      </c>
      <c r="P1225" s="17"/>
      <c r="Q1225" s="17">
        <v>0.174610819640549</v>
      </c>
      <c r="R1225" s="17">
        <v>0.26407149117901302</v>
      </c>
      <c r="S1225" s="17">
        <v>0.28924697828232598</v>
      </c>
    </row>
    <row r="1226" spans="2:19" x14ac:dyDescent="0.3">
      <c r="B1226" t="s">
        <v>481</v>
      </c>
      <c r="C1226" s="17">
        <v>0.64171138173036302</v>
      </c>
      <c r="D1226" s="17">
        <v>0.65729812608023397</v>
      </c>
      <c r="E1226" s="17">
        <v>0.62857285606329905</v>
      </c>
      <c r="F1226" s="17"/>
      <c r="G1226" s="17">
        <v>0.63011795913565605</v>
      </c>
      <c r="H1226" s="17">
        <v>0.65005011809469904</v>
      </c>
      <c r="I1226" s="17">
        <v>0.64752178632075297</v>
      </c>
      <c r="J1226" s="17">
        <v>0.64298383375300905</v>
      </c>
      <c r="K1226" s="17"/>
      <c r="L1226" s="17">
        <v>0.69510647107232404</v>
      </c>
      <c r="M1226" s="17">
        <v>0.69400802480198098</v>
      </c>
      <c r="N1226" s="17">
        <v>0.66428273902761004</v>
      </c>
      <c r="O1226" s="17">
        <v>0.50730201653325002</v>
      </c>
      <c r="P1226" s="17"/>
      <c r="Q1226" s="17">
        <v>0.66505112433620905</v>
      </c>
      <c r="R1226" s="17">
        <v>0.51457980162768502</v>
      </c>
      <c r="S1226" s="17">
        <v>0.54633282479303302</v>
      </c>
    </row>
    <row r="1227" spans="2:19" x14ac:dyDescent="0.3">
      <c r="B1227" t="s">
        <v>78</v>
      </c>
      <c r="C1227" s="17">
        <v>0.10301500876570201</v>
      </c>
      <c r="D1227" s="17">
        <v>9.4781170807832799E-2</v>
      </c>
      <c r="E1227" s="17">
        <v>0.11212233151815</v>
      </c>
      <c r="F1227" s="17"/>
      <c r="G1227" s="17">
        <v>6.31334058063307E-2</v>
      </c>
      <c r="H1227" s="17">
        <v>0.101574820174064</v>
      </c>
      <c r="I1227" s="17">
        <v>0.110474809916958</v>
      </c>
      <c r="J1227" s="17">
        <v>0.14996091478203999</v>
      </c>
      <c r="K1227" s="17"/>
      <c r="L1227" s="17">
        <v>0.139884180146335</v>
      </c>
      <c r="M1227" s="17">
        <v>9.2974766147617294E-2</v>
      </c>
      <c r="N1227" s="17">
        <v>8.2129958674551098E-2</v>
      </c>
      <c r="O1227" s="17">
        <v>9.9630435971460596E-2</v>
      </c>
      <c r="P1227" s="17"/>
      <c r="Q1227" s="17">
        <v>9.6660808371470106E-2</v>
      </c>
      <c r="R1227" s="17">
        <v>9.4672665724591001E-2</v>
      </c>
      <c r="S1227" s="17">
        <v>8.7042488940526103E-2</v>
      </c>
    </row>
    <row r="1228" spans="2:19" x14ac:dyDescent="0.3">
      <c r="C1228" s="17"/>
      <c r="D1228" s="17"/>
      <c r="E1228" s="17"/>
      <c r="F1228" s="17"/>
      <c r="G1228" s="17"/>
      <c r="H1228" s="17"/>
      <c r="I1228" s="17"/>
      <c r="J1228" s="17"/>
      <c r="K1228" s="17"/>
      <c r="L1228" s="17"/>
      <c r="M1228" s="17"/>
      <c r="N1228" s="17"/>
      <c r="O1228" s="17"/>
      <c r="P1228" s="17"/>
      <c r="Q1228" s="17"/>
      <c r="R1228" s="17"/>
      <c r="S1228" s="17"/>
    </row>
    <row r="1229" spans="2:19" x14ac:dyDescent="0.3">
      <c r="B1229" s="6" t="s">
        <v>488</v>
      </c>
      <c r="C1229" s="17"/>
      <c r="D1229" s="17"/>
      <c r="E1229" s="17"/>
      <c r="F1229" s="17"/>
      <c r="G1229" s="17"/>
      <c r="H1229" s="17"/>
      <c r="I1229" s="17"/>
      <c r="J1229" s="17"/>
      <c r="K1229" s="17"/>
      <c r="L1229" s="17"/>
      <c r="M1229" s="17"/>
      <c r="N1229" s="17"/>
      <c r="O1229" s="17"/>
      <c r="P1229" s="17"/>
      <c r="Q1229" s="17"/>
      <c r="R1229" s="17"/>
      <c r="S1229" s="17"/>
    </row>
    <row r="1230" spans="2:19" x14ac:dyDescent="0.3">
      <c r="B1230" s="24" t="s">
        <v>50</v>
      </c>
      <c r="C1230" s="17"/>
      <c r="D1230" s="17"/>
      <c r="E1230" s="17"/>
      <c r="F1230" s="17"/>
      <c r="G1230" s="17"/>
      <c r="H1230" s="17"/>
      <c r="I1230" s="17"/>
      <c r="J1230" s="17"/>
      <c r="K1230" s="17"/>
      <c r="L1230" s="17"/>
      <c r="M1230" s="17"/>
      <c r="N1230" s="17"/>
      <c r="O1230" s="17"/>
      <c r="P1230" s="17"/>
      <c r="Q1230" s="17"/>
      <c r="R1230" s="17"/>
      <c r="S1230" s="17"/>
    </row>
    <row r="1231" spans="2:19" x14ac:dyDescent="0.3">
      <c r="B1231" t="s">
        <v>479</v>
      </c>
      <c r="C1231" s="17">
        <v>8.6118518249294798E-2</v>
      </c>
      <c r="D1231" s="17">
        <v>8.7440480353393496E-2</v>
      </c>
      <c r="E1231" s="17">
        <v>8.3848018739502095E-2</v>
      </c>
      <c r="F1231" s="17"/>
      <c r="G1231" s="17">
        <v>8.5769139832990296E-2</v>
      </c>
      <c r="H1231" s="17">
        <v>7.7349684489485093E-2</v>
      </c>
      <c r="I1231" s="17">
        <v>7.7472103017937194E-2</v>
      </c>
      <c r="J1231" s="17">
        <v>0.105975212411219</v>
      </c>
      <c r="K1231" s="17"/>
      <c r="L1231" s="17">
        <v>5.3397430066706102E-2</v>
      </c>
      <c r="M1231" s="17">
        <v>6.4350771274291896E-2</v>
      </c>
      <c r="N1231" s="17">
        <v>9.1392716361442902E-2</v>
      </c>
      <c r="O1231" s="17">
        <v>0.13666902240392101</v>
      </c>
      <c r="P1231" s="17"/>
      <c r="Q1231" s="17">
        <v>7.8906303311321202E-2</v>
      </c>
      <c r="R1231" s="17">
        <v>0.15564083826358899</v>
      </c>
      <c r="S1231" s="17">
        <v>8.5810956172923294E-2</v>
      </c>
    </row>
    <row r="1232" spans="2:19" x14ac:dyDescent="0.3">
      <c r="B1232" t="s">
        <v>480</v>
      </c>
      <c r="C1232" s="17">
        <v>0.228472918613324</v>
      </c>
      <c r="D1232" s="17">
        <v>0.225606043229714</v>
      </c>
      <c r="E1232" s="17">
        <v>0.231878059858946</v>
      </c>
      <c r="F1232" s="17"/>
      <c r="G1232" s="17">
        <v>0.28238709699355802</v>
      </c>
      <c r="H1232" s="17">
        <v>0.24579894120373499</v>
      </c>
      <c r="I1232" s="17">
        <v>0.197128279371202</v>
      </c>
      <c r="J1232" s="17">
        <v>0.16574656376066699</v>
      </c>
      <c r="K1232" s="17"/>
      <c r="L1232" s="17">
        <v>0.165264877477248</v>
      </c>
      <c r="M1232" s="17">
        <v>0.21300235200316101</v>
      </c>
      <c r="N1232" s="17">
        <v>0.24468308945372</v>
      </c>
      <c r="O1232" s="17">
        <v>0.29085229175067301</v>
      </c>
      <c r="P1232" s="17"/>
      <c r="Q1232" s="17">
        <v>0.21684841401843899</v>
      </c>
      <c r="R1232" s="17">
        <v>0.24041527394197901</v>
      </c>
      <c r="S1232" s="17">
        <v>0.335361389971566</v>
      </c>
    </row>
    <row r="1233" spans="2:19" x14ac:dyDescent="0.3">
      <c r="B1233" t="s">
        <v>481</v>
      </c>
      <c r="C1233" s="17">
        <v>0.59430626363294303</v>
      </c>
      <c r="D1233" s="17">
        <v>0.59601705953913697</v>
      </c>
      <c r="E1233" s="17">
        <v>0.59308151719119395</v>
      </c>
      <c r="F1233" s="17"/>
      <c r="G1233" s="17">
        <v>0.57381318675317605</v>
      </c>
      <c r="H1233" s="17">
        <v>0.58171776925559704</v>
      </c>
      <c r="I1233" s="17">
        <v>0.64323086883745995</v>
      </c>
      <c r="J1233" s="17">
        <v>0.59031946132334101</v>
      </c>
      <c r="K1233" s="17"/>
      <c r="L1233" s="17">
        <v>0.65317751599059004</v>
      </c>
      <c r="M1233" s="17">
        <v>0.64900730897491299</v>
      </c>
      <c r="N1233" s="17">
        <v>0.59865479703119195</v>
      </c>
      <c r="O1233" s="17">
        <v>0.47156162197577201</v>
      </c>
      <c r="P1233" s="17"/>
      <c r="Q1233" s="17">
        <v>0.61962086721046705</v>
      </c>
      <c r="R1233" s="17">
        <v>0.505610356688316</v>
      </c>
      <c r="S1233" s="17">
        <v>0.51720866824621803</v>
      </c>
    </row>
    <row r="1234" spans="2:19" x14ac:dyDescent="0.3">
      <c r="B1234" t="s">
        <v>78</v>
      </c>
      <c r="C1234" s="17">
        <v>9.1102299504438197E-2</v>
      </c>
      <c r="D1234" s="17">
        <v>9.0936416877755402E-2</v>
      </c>
      <c r="E1234" s="17">
        <v>9.11924042103575E-2</v>
      </c>
      <c r="F1234" s="17"/>
      <c r="G1234" s="17">
        <v>5.8030576420275599E-2</v>
      </c>
      <c r="H1234" s="17">
        <v>9.5133605051182707E-2</v>
      </c>
      <c r="I1234" s="17">
        <v>8.2168748773400996E-2</v>
      </c>
      <c r="J1234" s="17">
        <v>0.13795876250477301</v>
      </c>
      <c r="K1234" s="17"/>
      <c r="L1234" s="17">
        <v>0.12816017646545599</v>
      </c>
      <c r="M1234" s="17">
        <v>7.3639567747634402E-2</v>
      </c>
      <c r="N1234" s="17">
        <v>6.5269397153646103E-2</v>
      </c>
      <c r="O1234" s="17">
        <v>0.10091706386963301</v>
      </c>
      <c r="P1234" s="17"/>
      <c r="Q1234" s="17">
        <v>8.4624415459772007E-2</v>
      </c>
      <c r="R1234" s="17">
        <v>9.8333531106116298E-2</v>
      </c>
      <c r="S1234" s="17">
        <v>6.16189856092925E-2</v>
      </c>
    </row>
    <row r="1235" spans="2:19" x14ac:dyDescent="0.3">
      <c r="C1235" s="17"/>
      <c r="D1235" s="17"/>
      <c r="E1235" s="17"/>
      <c r="F1235" s="17"/>
      <c r="G1235" s="17"/>
      <c r="H1235" s="17"/>
      <c r="I1235" s="17"/>
      <c r="J1235" s="17"/>
      <c r="K1235" s="17"/>
      <c r="L1235" s="17"/>
      <c r="M1235" s="17"/>
      <c r="N1235" s="17"/>
      <c r="O1235" s="17"/>
      <c r="P1235" s="17"/>
      <c r="Q1235" s="17"/>
      <c r="R1235" s="17"/>
      <c r="S1235" s="17"/>
    </row>
    <row r="1236" spans="2:19" x14ac:dyDescent="0.3">
      <c r="B1236" s="6" t="s">
        <v>492</v>
      </c>
      <c r="C1236" s="17"/>
      <c r="D1236" s="17"/>
      <c r="E1236" s="17"/>
      <c r="F1236" s="17"/>
      <c r="G1236" s="17"/>
      <c r="H1236" s="17"/>
      <c r="I1236" s="17"/>
      <c r="J1236" s="17"/>
      <c r="K1236" s="17"/>
      <c r="L1236" s="17"/>
      <c r="M1236" s="17"/>
      <c r="N1236" s="17"/>
      <c r="O1236" s="17"/>
      <c r="P1236" s="17"/>
      <c r="Q1236" s="17"/>
      <c r="R1236" s="17"/>
      <c r="S1236" s="17"/>
    </row>
    <row r="1237" spans="2:19" x14ac:dyDescent="0.3">
      <c r="B1237" s="24" t="s">
        <v>493</v>
      </c>
      <c r="C1237" s="17"/>
      <c r="D1237" s="17"/>
      <c r="E1237" s="17"/>
      <c r="F1237" s="17"/>
      <c r="G1237" s="17"/>
      <c r="H1237" s="17"/>
      <c r="I1237" s="17"/>
      <c r="J1237" s="17"/>
      <c r="K1237" s="17"/>
      <c r="L1237" s="17"/>
      <c r="M1237" s="17"/>
      <c r="N1237" s="17"/>
      <c r="O1237" s="17"/>
      <c r="P1237" s="17"/>
      <c r="Q1237" s="17"/>
      <c r="R1237" s="17"/>
      <c r="S1237" s="17"/>
    </row>
    <row r="1238" spans="2:19" x14ac:dyDescent="0.3">
      <c r="B1238" t="s">
        <v>489</v>
      </c>
      <c r="C1238" s="17">
        <v>0.42427916277179401</v>
      </c>
      <c r="D1238" s="17">
        <v>0.43158033110965199</v>
      </c>
      <c r="E1238" s="17">
        <v>0.419868861102904</v>
      </c>
      <c r="F1238" s="17"/>
      <c r="G1238" s="17">
        <v>0.39587586164641803</v>
      </c>
      <c r="H1238" s="17">
        <v>0.43591318077493901</v>
      </c>
      <c r="I1238" s="17">
        <v>0.43058931711658599</v>
      </c>
      <c r="J1238" s="17">
        <v>0.44732732643017498</v>
      </c>
      <c r="K1238" s="17"/>
      <c r="L1238" s="17">
        <v>0.405465138451443</v>
      </c>
      <c r="M1238" s="17">
        <v>0.43929635421846203</v>
      </c>
      <c r="N1238" s="17">
        <v>0.43930882735775201</v>
      </c>
      <c r="O1238" s="17">
        <v>0.41099159274413599</v>
      </c>
      <c r="P1238" s="17"/>
      <c r="Q1238" s="17">
        <v>0.41096511702092497</v>
      </c>
      <c r="R1238" s="17">
        <v>0.47897078706222401</v>
      </c>
      <c r="S1238" s="17">
        <v>0.46094246953432599</v>
      </c>
    </row>
    <row r="1239" spans="2:19" x14ac:dyDescent="0.3">
      <c r="B1239" t="s">
        <v>490</v>
      </c>
      <c r="C1239" s="17">
        <v>0.30367724881150598</v>
      </c>
      <c r="D1239" s="17">
        <v>0.29119250529116297</v>
      </c>
      <c r="E1239" s="17">
        <v>0.315979375070638</v>
      </c>
      <c r="F1239" s="17"/>
      <c r="G1239" s="17">
        <v>0.40061182110457499</v>
      </c>
      <c r="H1239" s="17">
        <v>0.28899456788918498</v>
      </c>
      <c r="I1239" s="17">
        <v>0.25239015669320902</v>
      </c>
      <c r="J1239" s="17">
        <v>0.22623568667041999</v>
      </c>
      <c r="K1239" s="17"/>
      <c r="L1239" s="17">
        <v>0.29607910719243802</v>
      </c>
      <c r="M1239" s="17">
        <v>0.30862781172981901</v>
      </c>
      <c r="N1239" s="17">
        <v>0.28344047975370701</v>
      </c>
      <c r="O1239" s="17">
        <v>0.31931539228281602</v>
      </c>
      <c r="P1239" s="17"/>
      <c r="Q1239" s="17">
        <v>0.31390754499380602</v>
      </c>
      <c r="R1239" s="17">
        <v>0.33721760515363097</v>
      </c>
      <c r="S1239" s="17">
        <v>0.254568629527681</v>
      </c>
    </row>
    <row r="1240" spans="2:19" x14ac:dyDescent="0.3">
      <c r="B1240" t="s">
        <v>491</v>
      </c>
      <c r="C1240" s="17">
        <v>0.220617255143185</v>
      </c>
      <c r="D1240" s="17">
        <v>0.21636216399299299</v>
      </c>
      <c r="E1240" s="17">
        <v>0.219772158881817</v>
      </c>
      <c r="F1240" s="17"/>
      <c r="G1240" s="17">
        <v>0.18885459237910601</v>
      </c>
      <c r="H1240" s="17">
        <v>0.22043907079848599</v>
      </c>
      <c r="I1240" s="17">
        <v>0.23013806741822901</v>
      </c>
      <c r="J1240" s="17">
        <v>0.26180203542312802</v>
      </c>
      <c r="K1240" s="17"/>
      <c r="L1240" s="17">
        <v>0.20496305841305901</v>
      </c>
      <c r="M1240" s="17">
        <v>0.213777295601073</v>
      </c>
      <c r="N1240" s="17">
        <v>0.22809315248501699</v>
      </c>
      <c r="O1240" s="17">
        <v>0.22542720571977601</v>
      </c>
      <c r="P1240" s="17"/>
      <c r="Q1240" s="17">
        <v>0.22887278657280599</v>
      </c>
      <c r="R1240" s="17">
        <v>0.171015109017913</v>
      </c>
      <c r="S1240" s="17">
        <v>0.19293909604450299</v>
      </c>
    </row>
    <row r="1241" spans="2:19" x14ac:dyDescent="0.3">
      <c r="B1241" t="s">
        <v>78</v>
      </c>
      <c r="C1241" s="17">
        <v>5.1426333273514598E-2</v>
      </c>
      <c r="D1241" s="17">
        <v>6.0864999606192099E-2</v>
      </c>
      <c r="E1241" s="17">
        <v>4.4379604944641403E-2</v>
      </c>
      <c r="F1241" s="17"/>
      <c r="G1241" s="17">
        <v>1.4657724869899901E-2</v>
      </c>
      <c r="H1241" s="17">
        <v>5.4653180537389497E-2</v>
      </c>
      <c r="I1241" s="17">
        <v>8.6882458771975604E-2</v>
      </c>
      <c r="J1241" s="17">
        <v>6.4634951476277597E-2</v>
      </c>
      <c r="K1241" s="17"/>
      <c r="L1241" s="17">
        <v>9.3492695943060394E-2</v>
      </c>
      <c r="M1241" s="17">
        <v>3.82985384506455E-2</v>
      </c>
      <c r="N1241" s="17">
        <v>4.9157540403523901E-2</v>
      </c>
      <c r="O1241" s="17">
        <v>4.4265809253271303E-2</v>
      </c>
      <c r="P1241" s="17"/>
      <c r="Q1241" s="17">
        <v>4.6254551412462201E-2</v>
      </c>
      <c r="R1241" s="17">
        <v>1.2796498766232E-2</v>
      </c>
      <c r="S1241" s="17">
        <v>9.1549804893490197E-2</v>
      </c>
    </row>
    <row r="1242" spans="2:19" x14ac:dyDescent="0.3">
      <c r="C1242" s="17"/>
      <c r="D1242" s="17"/>
      <c r="E1242" s="17"/>
      <c r="F1242" s="17"/>
      <c r="G1242" s="17"/>
      <c r="H1242" s="17"/>
      <c r="I1242" s="17"/>
      <c r="J1242" s="17"/>
      <c r="K1242" s="17"/>
      <c r="L1242" s="17"/>
      <c r="M1242" s="17"/>
      <c r="N1242" s="17"/>
      <c r="O1242" s="17"/>
      <c r="P1242" s="17"/>
      <c r="Q1242" s="17"/>
      <c r="R1242" s="17"/>
      <c r="S1242" s="17"/>
    </row>
    <row r="1243" spans="2:19" x14ac:dyDescent="0.3">
      <c r="B1243" s="6" t="s">
        <v>494</v>
      </c>
      <c r="C1243" s="17"/>
      <c r="D1243" s="17"/>
      <c r="E1243" s="17"/>
      <c r="F1243" s="17"/>
      <c r="G1243" s="17"/>
      <c r="H1243" s="17"/>
      <c r="I1243" s="17"/>
      <c r="J1243" s="17"/>
      <c r="K1243" s="17"/>
      <c r="L1243" s="17"/>
      <c r="M1243" s="17"/>
      <c r="N1243" s="17"/>
      <c r="O1243" s="17"/>
      <c r="P1243" s="17"/>
      <c r="Q1243" s="17"/>
      <c r="R1243" s="17"/>
      <c r="S1243" s="17"/>
    </row>
    <row r="1244" spans="2:19" x14ac:dyDescent="0.3">
      <c r="B1244" s="24" t="s">
        <v>495</v>
      </c>
      <c r="C1244" s="17"/>
      <c r="D1244" s="17"/>
      <c r="E1244" s="17"/>
      <c r="F1244" s="17"/>
      <c r="G1244" s="17"/>
      <c r="H1244" s="17"/>
      <c r="I1244" s="17"/>
      <c r="J1244" s="17"/>
      <c r="K1244" s="17"/>
      <c r="L1244" s="17"/>
      <c r="M1244" s="17"/>
      <c r="N1244" s="17"/>
      <c r="O1244" s="17"/>
      <c r="P1244" s="17"/>
      <c r="Q1244" s="17"/>
      <c r="R1244" s="17"/>
      <c r="S1244" s="17"/>
    </row>
    <row r="1245" spans="2:19" x14ac:dyDescent="0.3">
      <c r="B1245" t="s">
        <v>489</v>
      </c>
      <c r="C1245" s="17">
        <v>0.31924850164989799</v>
      </c>
      <c r="D1245" s="17">
        <v>0.36225460910062002</v>
      </c>
      <c r="E1245" s="17">
        <v>0.28121912548080802</v>
      </c>
      <c r="F1245" s="17"/>
      <c r="G1245" s="17">
        <v>0.31582389674246197</v>
      </c>
      <c r="H1245" s="17">
        <v>0.35282141003329398</v>
      </c>
      <c r="I1245" s="17">
        <v>0.32869209209067002</v>
      </c>
      <c r="J1245" s="17">
        <v>0.25889093264524099</v>
      </c>
      <c r="K1245" s="17"/>
      <c r="L1245" s="17">
        <v>0.38635919775863098</v>
      </c>
      <c r="M1245" s="17">
        <v>0.26358479681091102</v>
      </c>
      <c r="N1245" s="17">
        <v>0.38129642014980297</v>
      </c>
      <c r="O1245" s="17">
        <v>0.26585545744091499</v>
      </c>
      <c r="P1245" s="17"/>
      <c r="Q1245" s="17">
        <v>0.32312415917179699</v>
      </c>
      <c r="R1245" s="17">
        <v>0.32090744513796798</v>
      </c>
      <c r="S1245" s="17">
        <v>0.32077294084714603</v>
      </c>
    </row>
    <row r="1246" spans="2:19" x14ac:dyDescent="0.3">
      <c r="B1246" t="s">
        <v>490</v>
      </c>
      <c r="C1246" s="17">
        <v>0.40484823836719203</v>
      </c>
      <c r="D1246" s="17">
        <v>0.37749744952034198</v>
      </c>
      <c r="E1246" s="17">
        <v>0.42749995569704002</v>
      </c>
      <c r="F1246" s="17"/>
      <c r="G1246" s="17">
        <v>0.463846557173765</v>
      </c>
      <c r="H1246" s="17">
        <v>0.403108227860418</v>
      </c>
      <c r="I1246" s="17">
        <v>0.32265107351939298</v>
      </c>
      <c r="J1246" s="17">
        <v>0.389581550181198</v>
      </c>
      <c r="K1246" s="17"/>
      <c r="L1246" s="17">
        <v>0.36611929815479199</v>
      </c>
      <c r="M1246" s="17">
        <v>0.42573145309648203</v>
      </c>
      <c r="N1246" s="17">
        <v>0.367157073401222</v>
      </c>
      <c r="O1246" s="17">
        <v>0.44700362089907503</v>
      </c>
      <c r="P1246" s="17"/>
      <c r="Q1246" s="17">
        <v>0.378979527853474</v>
      </c>
      <c r="R1246" s="17">
        <v>0.49130790249735001</v>
      </c>
      <c r="S1246" s="17">
        <v>0.50975376278107898</v>
      </c>
    </row>
    <row r="1247" spans="2:19" x14ac:dyDescent="0.3">
      <c r="B1247" t="s">
        <v>491</v>
      </c>
      <c r="C1247" s="17">
        <v>0.211934857942533</v>
      </c>
      <c r="D1247" s="17">
        <v>0.18683270483759601</v>
      </c>
      <c r="E1247" s="17">
        <v>0.235716073955934</v>
      </c>
      <c r="F1247" s="17"/>
      <c r="G1247" s="17">
        <v>0.18651170659847199</v>
      </c>
      <c r="H1247" s="17">
        <v>0.192074700414299</v>
      </c>
      <c r="I1247" s="17">
        <v>0.26180955382689403</v>
      </c>
      <c r="J1247" s="17">
        <v>0.23467512378724001</v>
      </c>
      <c r="K1247" s="17"/>
      <c r="L1247" s="17">
        <v>0.16606747333778499</v>
      </c>
      <c r="M1247" s="17">
        <v>0.25243137753405598</v>
      </c>
      <c r="N1247" s="17">
        <v>0.202886058218467</v>
      </c>
      <c r="O1247" s="17">
        <v>0.213845412560911</v>
      </c>
      <c r="P1247" s="17"/>
      <c r="Q1247" s="17">
        <v>0.23826072585116601</v>
      </c>
      <c r="R1247" s="17">
        <v>0.12998060072770801</v>
      </c>
      <c r="S1247" s="17">
        <v>0.13520318941280099</v>
      </c>
    </row>
    <row r="1248" spans="2:19" x14ac:dyDescent="0.3">
      <c r="B1248" t="s">
        <v>78</v>
      </c>
      <c r="C1248" s="17">
        <v>6.3968402040376807E-2</v>
      </c>
      <c r="D1248" s="17">
        <v>7.3415236541441706E-2</v>
      </c>
      <c r="E1248" s="17">
        <v>5.5564844866217003E-2</v>
      </c>
      <c r="F1248" s="17"/>
      <c r="G1248" s="17">
        <v>3.38178394853016E-2</v>
      </c>
      <c r="H1248" s="17">
        <v>5.1995661691989298E-2</v>
      </c>
      <c r="I1248" s="17">
        <v>8.6847280563041904E-2</v>
      </c>
      <c r="J1248" s="17">
        <v>0.11685239338632</v>
      </c>
      <c r="K1248" s="17"/>
      <c r="L1248" s="17">
        <v>8.14540307487919E-2</v>
      </c>
      <c r="M1248" s="17">
        <v>5.8252372558550897E-2</v>
      </c>
      <c r="N1248" s="17">
        <v>4.8660448230507802E-2</v>
      </c>
      <c r="O1248" s="17">
        <v>7.3295509099099002E-2</v>
      </c>
      <c r="P1248" s="17"/>
      <c r="Q1248" s="17">
        <v>5.96355871235624E-2</v>
      </c>
      <c r="R1248" s="17">
        <v>5.7804051636974399E-2</v>
      </c>
      <c r="S1248" s="17">
        <v>3.4270106958974401E-2</v>
      </c>
    </row>
    <row r="1249" spans="2:19" x14ac:dyDescent="0.3">
      <c r="C1249" s="17"/>
      <c r="D1249" s="17"/>
      <c r="E1249" s="17"/>
      <c r="F1249" s="17"/>
      <c r="G1249" s="17"/>
      <c r="H1249" s="17"/>
      <c r="I1249" s="17"/>
      <c r="J1249" s="17"/>
      <c r="K1249" s="17"/>
      <c r="L1249" s="17"/>
      <c r="M1249" s="17"/>
      <c r="N1249" s="17"/>
      <c r="O1249" s="17"/>
      <c r="P1249" s="17"/>
      <c r="Q1249" s="17"/>
      <c r="R1249" s="17"/>
      <c r="S1249" s="17"/>
    </row>
    <row r="1250" spans="2:19" x14ac:dyDescent="0.3">
      <c r="B1250" s="6" t="s">
        <v>496</v>
      </c>
      <c r="C1250" s="17"/>
      <c r="D1250" s="17"/>
      <c r="E1250" s="17"/>
      <c r="F1250" s="17"/>
      <c r="G1250" s="17"/>
      <c r="H1250" s="17"/>
      <c r="I1250" s="17"/>
      <c r="J1250" s="17"/>
      <c r="K1250" s="17"/>
      <c r="L1250" s="17"/>
      <c r="M1250" s="17"/>
      <c r="N1250" s="17"/>
      <c r="O1250" s="17"/>
      <c r="P1250" s="17"/>
      <c r="Q1250" s="17"/>
      <c r="R1250" s="17"/>
      <c r="S1250" s="17"/>
    </row>
    <row r="1251" spans="2:19" x14ac:dyDescent="0.3">
      <c r="B1251" s="24" t="s">
        <v>497</v>
      </c>
      <c r="C1251" s="17"/>
      <c r="D1251" s="17"/>
      <c r="E1251" s="17"/>
      <c r="F1251" s="17"/>
      <c r="G1251" s="17"/>
      <c r="H1251" s="17"/>
      <c r="I1251" s="17"/>
      <c r="J1251" s="17"/>
      <c r="K1251" s="17"/>
      <c r="L1251" s="17"/>
      <c r="M1251" s="17"/>
      <c r="N1251" s="17"/>
      <c r="O1251" s="17"/>
      <c r="P1251" s="17"/>
      <c r="Q1251" s="17"/>
      <c r="R1251" s="17"/>
      <c r="S1251" s="17"/>
    </row>
    <row r="1252" spans="2:19" x14ac:dyDescent="0.3">
      <c r="B1252" t="s">
        <v>489</v>
      </c>
      <c r="C1252" s="17">
        <v>0.43763434842677501</v>
      </c>
      <c r="D1252" s="17">
        <v>0.442388269644089</v>
      </c>
      <c r="E1252" s="17">
        <v>0.43780783235901899</v>
      </c>
      <c r="F1252" s="17"/>
      <c r="G1252" s="17">
        <v>0.40156446659402301</v>
      </c>
      <c r="H1252" s="17">
        <v>0.39075599981805897</v>
      </c>
      <c r="I1252" s="17">
        <v>0.47382802133792701</v>
      </c>
      <c r="J1252" s="17">
        <v>0.51470648166738797</v>
      </c>
      <c r="K1252" s="17"/>
      <c r="L1252" s="17">
        <v>0.37081942743858498</v>
      </c>
      <c r="M1252" s="17">
        <v>0.50408746571000096</v>
      </c>
      <c r="N1252" s="17">
        <v>0.39815087815106398</v>
      </c>
      <c r="O1252" s="17">
        <v>0.456396553991257</v>
      </c>
      <c r="P1252" s="17"/>
      <c r="Q1252" s="17">
        <v>0.44933817864373499</v>
      </c>
      <c r="R1252" s="17">
        <v>0.47478324580651399</v>
      </c>
      <c r="S1252" s="17">
        <v>0.42032630949946298</v>
      </c>
    </row>
    <row r="1253" spans="2:19" x14ac:dyDescent="0.3">
      <c r="B1253" t="s">
        <v>490</v>
      </c>
      <c r="C1253" s="17">
        <v>0.281364013482162</v>
      </c>
      <c r="D1253" s="17">
        <v>0.27243096015841001</v>
      </c>
      <c r="E1253" s="17">
        <v>0.293668416716033</v>
      </c>
      <c r="F1253" s="17"/>
      <c r="G1253" s="17">
        <v>0.32594796047935298</v>
      </c>
      <c r="H1253" s="17">
        <v>0.28436635842644697</v>
      </c>
      <c r="I1253" s="17">
        <v>0.25292397472930001</v>
      </c>
      <c r="J1253" s="17">
        <v>0.243100438538977</v>
      </c>
      <c r="K1253" s="17"/>
      <c r="L1253" s="17">
        <v>0.31236709615915897</v>
      </c>
      <c r="M1253" s="17">
        <v>0.259327373249501</v>
      </c>
      <c r="N1253" s="17">
        <v>0.29707238009500098</v>
      </c>
      <c r="O1253" s="17">
        <v>0.26838953221714401</v>
      </c>
      <c r="P1253" s="17"/>
      <c r="Q1253" s="17">
        <v>0.27203362830965599</v>
      </c>
      <c r="R1253" s="17">
        <v>0.38352635566284599</v>
      </c>
      <c r="S1253" s="17">
        <v>0.222249541130256</v>
      </c>
    </row>
    <row r="1254" spans="2:19" x14ac:dyDescent="0.3">
      <c r="B1254" t="s">
        <v>491</v>
      </c>
      <c r="C1254" s="17">
        <v>0.241445142234786</v>
      </c>
      <c r="D1254" s="17">
        <v>0.242798697160994</v>
      </c>
      <c r="E1254" s="17">
        <v>0.23089185224807801</v>
      </c>
      <c r="F1254" s="17"/>
      <c r="G1254" s="17">
        <v>0.251283425505619</v>
      </c>
      <c r="H1254" s="17">
        <v>0.28705318623201098</v>
      </c>
      <c r="I1254" s="17">
        <v>0.21783417528321899</v>
      </c>
      <c r="J1254" s="17">
        <v>0.194405096791335</v>
      </c>
      <c r="K1254" s="17"/>
      <c r="L1254" s="17">
        <v>0.236374720749013</v>
      </c>
      <c r="M1254" s="17">
        <v>0.21993765018820799</v>
      </c>
      <c r="N1254" s="17">
        <v>0.27193823081003698</v>
      </c>
      <c r="O1254" s="17">
        <v>0.235540509928163</v>
      </c>
      <c r="P1254" s="17"/>
      <c r="Q1254" s="17">
        <v>0.23506812670853799</v>
      </c>
      <c r="R1254" s="17">
        <v>0.12764450465455801</v>
      </c>
      <c r="S1254" s="17">
        <v>0.347680864549052</v>
      </c>
    </row>
    <row r="1255" spans="2:19" x14ac:dyDescent="0.3">
      <c r="B1255" t="s">
        <v>78</v>
      </c>
      <c r="C1255" s="17">
        <v>3.9556495856276401E-2</v>
      </c>
      <c r="D1255" s="17">
        <v>4.2382073036506901E-2</v>
      </c>
      <c r="E1255" s="17">
        <v>3.7631898676870897E-2</v>
      </c>
      <c r="F1255" s="17"/>
      <c r="G1255" s="17">
        <v>2.12041474210054E-2</v>
      </c>
      <c r="H1255" s="17">
        <v>3.7824455523483201E-2</v>
      </c>
      <c r="I1255" s="17">
        <v>5.5413828649553902E-2</v>
      </c>
      <c r="J1255" s="17">
        <v>4.7787983002300798E-2</v>
      </c>
      <c r="K1255" s="17"/>
      <c r="L1255" s="17">
        <v>8.0438755653243502E-2</v>
      </c>
      <c r="M1255" s="17">
        <v>1.66475108522894E-2</v>
      </c>
      <c r="N1255" s="17">
        <v>3.2838510943897302E-2</v>
      </c>
      <c r="O1255" s="17">
        <v>3.9673403863435298E-2</v>
      </c>
      <c r="P1255" s="17"/>
      <c r="Q1255" s="17">
        <v>4.3560066338070698E-2</v>
      </c>
      <c r="R1255" s="17">
        <v>1.40458938760825E-2</v>
      </c>
      <c r="S1255" s="17">
        <v>9.7432848212281407E-3</v>
      </c>
    </row>
    <row r="1256" spans="2:19" x14ac:dyDescent="0.3">
      <c r="C1256" s="17"/>
      <c r="D1256" s="17"/>
      <c r="E1256" s="17"/>
      <c r="F1256" s="17"/>
      <c r="G1256" s="17"/>
      <c r="H1256" s="17"/>
      <c r="I1256" s="17"/>
      <c r="J1256" s="17"/>
      <c r="K1256" s="17"/>
      <c r="L1256" s="17"/>
      <c r="M1256" s="17"/>
      <c r="N1256" s="17"/>
      <c r="O1256" s="17"/>
      <c r="P1256" s="17"/>
      <c r="Q1256" s="17"/>
      <c r="R1256" s="17"/>
      <c r="S1256" s="17"/>
    </row>
    <row r="1257" spans="2:19" x14ac:dyDescent="0.3">
      <c r="B1257" s="6" t="s">
        <v>498</v>
      </c>
      <c r="C1257" s="17"/>
      <c r="D1257" s="17"/>
      <c r="E1257" s="17"/>
      <c r="F1257" s="17"/>
      <c r="G1257" s="17"/>
      <c r="H1257" s="17"/>
      <c r="I1257" s="17"/>
      <c r="J1257" s="17"/>
      <c r="K1257" s="17"/>
      <c r="L1257" s="17"/>
      <c r="M1257" s="17"/>
      <c r="N1257" s="17"/>
      <c r="O1257" s="17"/>
      <c r="P1257" s="17"/>
      <c r="Q1257" s="17"/>
      <c r="R1257" s="17"/>
      <c r="S1257" s="17"/>
    </row>
    <row r="1258" spans="2:19" x14ac:dyDescent="0.3">
      <c r="B1258" s="24" t="s">
        <v>499</v>
      </c>
      <c r="C1258" s="17"/>
      <c r="D1258" s="17"/>
      <c r="E1258" s="17"/>
      <c r="F1258" s="17"/>
      <c r="G1258" s="17"/>
      <c r="H1258" s="17"/>
      <c r="I1258" s="17"/>
      <c r="J1258" s="17"/>
      <c r="K1258" s="17"/>
      <c r="L1258" s="17"/>
      <c r="M1258" s="17"/>
      <c r="N1258" s="17"/>
      <c r="O1258" s="17"/>
      <c r="P1258" s="17"/>
      <c r="Q1258" s="17"/>
      <c r="R1258" s="17"/>
      <c r="S1258" s="17"/>
    </row>
    <row r="1259" spans="2:19" x14ac:dyDescent="0.3">
      <c r="B1259" t="s">
        <v>489</v>
      </c>
      <c r="C1259" s="17">
        <v>0.37273174733829201</v>
      </c>
      <c r="D1259" s="17">
        <v>0.36990238141787601</v>
      </c>
      <c r="E1259" s="17">
        <v>0.38153670147476898</v>
      </c>
      <c r="F1259" s="17"/>
      <c r="G1259" s="17">
        <v>0.35917708811941101</v>
      </c>
      <c r="H1259" s="17">
        <v>0.36027634012634702</v>
      </c>
      <c r="I1259" s="17">
        <v>0.34723992260474801</v>
      </c>
      <c r="J1259" s="17">
        <v>0.44198807972029203</v>
      </c>
      <c r="K1259" s="17"/>
      <c r="L1259" s="17">
        <v>0.31493285374651098</v>
      </c>
      <c r="M1259" s="17">
        <v>0.40570298824833601</v>
      </c>
      <c r="N1259" s="17">
        <v>0.35637226113415099</v>
      </c>
      <c r="O1259" s="17">
        <v>0.38886682495911801</v>
      </c>
      <c r="P1259" s="17"/>
      <c r="Q1259" s="17">
        <v>0.38017395828536099</v>
      </c>
      <c r="R1259" s="17">
        <v>0.37434304354867898</v>
      </c>
      <c r="S1259" s="17">
        <v>0.39538019277935299</v>
      </c>
    </row>
    <row r="1260" spans="2:19" x14ac:dyDescent="0.3">
      <c r="B1260" t="s">
        <v>490</v>
      </c>
      <c r="C1260" s="17">
        <v>0.33037820826543501</v>
      </c>
      <c r="D1260" s="17">
        <v>0.33874688027187599</v>
      </c>
      <c r="E1260" s="17">
        <v>0.31971784193789199</v>
      </c>
      <c r="F1260" s="17"/>
      <c r="G1260" s="17">
        <v>0.402053555882745</v>
      </c>
      <c r="H1260" s="17">
        <v>0.338577908422729</v>
      </c>
      <c r="I1260" s="17">
        <v>0.318085287019855</v>
      </c>
      <c r="J1260" s="17">
        <v>0.216530395826634</v>
      </c>
      <c r="K1260" s="17"/>
      <c r="L1260" s="17">
        <v>0.38390201867615098</v>
      </c>
      <c r="M1260" s="17">
        <v>0.30537848933735201</v>
      </c>
      <c r="N1260" s="17">
        <v>0.31950661817760401</v>
      </c>
      <c r="O1260" s="17">
        <v>0.33124800605798899</v>
      </c>
      <c r="P1260" s="17"/>
      <c r="Q1260" s="17">
        <v>0.33583101927484998</v>
      </c>
      <c r="R1260" s="17">
        <v>0.34460679329738098</v>
      </c>
      <c r="S1260" s="17">
        <v>0.31087702811796403</v>
      </c>
    </row>
    <row r="1261" spans="2:19" x14ac:dyDescent="0.3">
      <c r="B1261" t="s">
        <v>491</v>
      </c>
      <c r="C1261" s="17">
        <v>0.24831566876721201</v>
      </c>
      <c r="D1261" s="17">
        <v>0.24001154897285201</v>
      </c>
      <c r="E1261" s="17">
        <v>0.25204437360107002</v>
      </c>
      <c r="F1261" s="17"/>
      <c r="G1261" s="17">
        <v>0.213028946018129</v>
      </c>
      <c r="H1261" s="17">
        <v>0.25305248880840397</v>
      </c>
      <c r="I1261" s="17">
        <v>0.272690356695935</v>
      </c>
      <c r="J1261" s="17">
        <v>0.273824812615026</v>
      </c>
      <c r="K1261" s="17"/>
      <c r="L1261" s="17">
        <v>0.246817233219702</v>
      </c>
      <c r="M1261" s="17">
        <v>0.24949038894353001</v>
      </c>
      <c r="N1261" s="17">
        <v>0.270162472342866</v>
      </c>
      <c r="O1261" s="17">
        <v>0.23111583505448999</v>
      </c>
      <c r="P1261" s="17"/>
      <c r="Q1261" s="17">
        <v>0.24046169299381001</v>
      </c>
      <c r="R1261" s="17">
        <v>0.22242716378591801</v>
      </c>
      <c r="S1261" s="17">
        <v>0.23290182359775399</v>
      </c>
    </row>
    <row r="1262" spans="2:19" x14ac:dyDescent="0.3">
      <c r="B1262" t="s">
        <v>78</v>
      </c>
      <c r="C1262" s="17">
        <v>4.8574375629061098E-2</v>
      </c>
      <c r="D1262" s="17">
        <v>5.13391893373953E-2</v>
      </c>
      <c r="E1262" s="17">
        <v>4.67010829862698E-2</v>
      </c>
      <c r="F1262" s="17"/>
      <c r="G1262" s="17">
        <v>2.5740409979714801E-2</v>
      </c>
      <c r="H1262" s="17">
        <v>4.8093262642520201E-2</v>
      </c>
      <c r="I1262" s="17">
        <v>6.1984433679461902E-2</v>
      </c>
      <c r="J1262" s="17">
        <v>6.7656711838047306E-2</v>
      </c>
      <c r="K1262" s="17"/>
      <c r="L1262" s="17">
        <v>5.4347894357635498E-2</v>
      </c>
      <c r="M1262" s="17">
        <v>3.9428133470781897E-2</v>
      </c>
      <c r="N1262" s="17">
        <v>5.3958648345378703E-2</v>
      </c>
      <c r="O1262" s="17">
        <v>4.8769333928402797E-2</v>
      </c>
      <c r="P1262" s="17"/>
      <c r="Q1262" s="17">
        <v>4.3533329445979402E-2</v>
      </c>
      <c r="R1262" s="17">
        <v>5.8622999368021997E-2</v>
      </c>
      <c r="S1262" s="17">
        <v>6.0840955504928997E-2</v>
      </c>
    </row>
    <row r="1263" spans="2:19" x14ac:dyDescent="0.3">
      <c r="C1263" s="17"/>
      <c r="D1263" s="17"/>
      <c r="E1263" s="17"/>
      <c r="F1263" s="17"/>
      <c r="G1263" s="17"/>
      <c r="H1263" s="17"/>
      <c r="I1263" s="17"/>
      <c r="J1263" s="17"/>
      <c r="K1263" s="17"/>
      <c r="L1263" s="17"/>
      <c r="M1263" s="17"/>
      <c r="N1263" s="17"/>
      <c r="O1263" s="17"/>
      <c r="P1263" s="17"/>
      <c r="Q1263" s="17"/>
      <c r="R1263" s="17"/>
      <c r="S1263" s="17"/>
    </row>
    <row r="1264" spans="2:19" x14ac:dyDescent="0.3">
      <c r="B1264" s="6" t="s">
        <v>500</v>
      </c>
      <c r="C1264" s="17"/>
      <c r="D1264" s="17"/>
      <c r="E1264" s="17"/>
      <c r="F1264" s="17"/>
      <c r="G1264" s="17"/>
      <c r="H1264" s="17"/>
      <c r="I1264" s="17"/>
      <c r="J1264" s="17"/>
      <c r="K1264" s="17"/>
      <c r="L1264" s="17"/>
      <c r="M1264" s="17"/>
      <c r="N1264" s="17"/>
      <c r="O1264" s="17"/>
      <c r="P1264" s="17"/>
      <c r="Q1264" s="17"/>
      <c r="R1264" s="17"/>
      <c r="S1264" s="17"/>
    </row>
    <row r="1265" spans="2:19" x14ac:dyDescent="0.3">
      <c r="B1265" s="24" t="s">
        <v>501</v>
      </c>
      <c r="C1265" s="17"/>
      <c r="D1265" s="17"/>
      <c r="E1265" s="17"/>
      <c r="F1265" s="17"/>
      <c r="G1265" s="17"/>
      <c r="H1265" s="17"/>
      <c r="I1265" s="17"/>
      <c r="J1265" s="17"/>
      <c r="K1265" s="17"/>
      <c r="L1265" s="17"/>
      <c r="M1265" s="17"/>
      <c r="N1265" s="17"/>
      <c r="O1265" s="17"/>
      <c r="P1265" s="17"/>
      <c r="Q1265" s="17"/>
      <c r="R1265" s="17"/>
      <c r="S1265" s="17"/>
    </row>
    <row r="1266" spans="2:19" x14ac:dyDescent="0.3">
      <c r="B1266" t="s">
        <v>489</v>
      </c>
      <c r="C1266" s="17">
        <v>0.34542031482992003</v>
      </c>
      <c r="D1266" s="17">
        <v>0.35472890642528998</v>
      </c>
      <c r="E1266" s="17">
        <v>0.33950378461038799</v>
      </c>
      <c r="F1266" s="17"/>
      <c r="G1266" s="17">
        <v>0.34782763156798802</v>
      </c>
      <c r="H1266" s="17">
        <v>0.37049011633156498</v>
      </c>
      <c r="I1266" s="17">
        <v>0.32785685269259202</v>
      </c>
      <c r="J1266" s="17">
        <v>0.31783214432659401</v>
      </c>
      <c r="K1266" s="17"/>
      <c r="L1266" s="17">
        <v>0.35789486312245899</v>
      </c>
      <c r="M1266" s="17">
        <v>0.38648271314078397</v>
      </c>
      <c r="N1266" s="17">
        <v>0.34106702250773901</v>
      </c>
      <c r="O1266" s="17">
        <v>0.31915793929209302</v>
      </c>
      <c r="P1266" s="17"/>
      <c r="Q1266" s="17">
        <v>0.34948563389368698</v>
      </c>
      <c r="R1266" s="17">
        <v>0.30328030798363298</v>
      </c>
      <c r="S1266" s="17">
        <v>0.31656512289337901</v>
      </c>
    </row>
    <row r="1267" spans="2:19" x14ac:dyDescent="0.3">
      <c r="B1267" t="s">
        <v>490</v>
      </c>
      <c r="C1267" s="17">
        <v>0.37725697748887099</v>
      </c>
      <c r="D1267" s="17">
        <v>0.40547318062867599</v>
      </c>
      <c r="E1267" s="17">
        <v>0.35829760621446999</v>
      </c>
      <c r="F1267" s="17"/>
      <c r="G1267" s="17">
        <v>0.35234191812110199</v>
      </c>
      <c r="H1267" s="17">
        <v>0.340371055023305</v>
      </c>
      <c r="I1267" s="17">
        <v>0.42602036842211999</v>
      </c>
      <c r="J1267" s="17">
        <v>0.43380105023673998</v>
      </c>
      <c r="K1267" s="17"/>
      <c r="L1267" s="17">
        <v>0.36356173427746202</v>
      </c>
      <c r="M1267" s="17">
        <v>0.35852896620144198</v>
      </c>
      <c r="N1267" s="17">
        <v>0.39081171652152402</v>
      </c>
      <c r="O1267" s="17">
        <v>0.38450981576339799</v>
      </c>
      <c r="P1267" s="17"/>
      <c r="Q1267" s="17">
        <v>0.36620240348234001</v>
      </c>
      <c r="R1267" s="17">
        <v>0.40362771232926797</v>
      </c>
      <c r="S1267" s="17">
        <v>0.434651169557285</v>
      </c>
    </row>
    <row r="1268" spans="2:19" x14ac:dyDescent="0.3">
      <c r="B1268" t="s">
        <v>491</v>
      </c>
      <c r="C1268" s="17">
        <v>0.22847820704472099</v>
      </c>
      <c r="D1268" s="17">
        <v>0.19634453349924499</v>
      </c>
      <c r="E1268" s="17">
        <v>0.24716837593470301</v>
      </c>
      <c r="F1268" s="17"/>
      <c r="G1268" s="17">
        <v>0.26635585865218098</v>
      </c>
      <c r="H1268" s="17">
        <v>0.23461715958840099</v>
      </c>
      <c r="I1268" s="17">
        <v>0.197355336922798</v>
      </c>
      <c r="J1268" s="17">
        <v>0.18642749892003599</v>
      </c>
      <c r="K1268" s="17"/>
      <c r="L1268" s="17">
        <v>0.21270784419011701</v>
      </c>
      <c r="M1268" s="17">
        <v>0.224780659154036</v>
      </c>
      <c r="N1268" s="17">
        <v>0.24525003863443701</v>
      </c>
      <c r="O1268" s="17">
        <v>0.225543821827147</v>
      </c>
      <c r="P1268" s="17"/>
      <c r="Q1268" s="17">
        <v>0.24166109718960099</v>
      </c>
      <c r="R1268" s="17">
        <v>0.184731579017923</v>
      </c>
      <c r="S1268" s="17">
        <v>0.21329249654840601</v>
      </c>
    </row>
    <row r="1269" spans="2:19" x14ac:dyDescent="0.3">
      <c r="B1269" t="s">
        <v>78</v>
      </c>
      <c r="C1269" s="17">
        <v>4.8844500636487098E-2</v>
      </c>
      <c r="D1269" s="17">
        <v>4.3453379446788599E-2</v>
      </c>
      <c r="E1269" s="17">
        <v>5.5030233240438202E-2</v>
      </c>
      <c r="F1269" s="17"/>
      <c r="G1269" s="17">
        <v>3.3474591658728403E-2</v>
      </c>
      <c r="H1269" s="17">
        <v>5.45216690567287E-2</v>
      </c>
      <c r="I1269" s="17">
        <v>4.8767441962489097E-2</v>
      </c>
      <c r="J1269" s="17">
        <v>6.1939306516629801E-2</v>
      </c>
      <c r="K1269" s="17"/>
      <c r="L1269" s="17">
        <v>6.5835558409962497E-2</v>
      </c>
      <c r="M1269" s="17">
        <v>3.0207661503737802E-2</v>
      </c>
      <c r="N1269" s="17">
        <v>2.28712223363003E-2</v>
      </c>
      <c r="O1269" s="17">
        <v>7.0788423117362206E-2</v>
      </c>
      <c r="P1269" s="17"/>
      <c r="Q1269" s="17">
        <v>4.2650865434372E-2</v>
      </c>
      <c r="R1269" s="17">
        <v>0.108360400669175</v>
      </c>
      <c r="S1269" s="17">
        <v>3.5491211000930202E-2</v>
      </c>
    </row>
    <row r="1270" spans="2:19" x14ac:dyDescent="0.3">
      <c r="C1270" s="17"/>
      <c r="D1270" s="17"/>
      <c r="E1270" s="17"/>
      <c r="F1270" s="17"/>
      <c r="G1270" s="17"/>
      <c r="H1270" s="17"/>
      <c r="I1270" s="17"/>
      <c r="J1270" s="17"/>
      <c r="K1270" s="17"/>
      <c r="L1270" s="17"/>
      <c r="M1270" s="17"/>
      <c r="N1270" s="17"/>
      <c r="O1270" s="17"/>
      <c r="P1270" s="17"/>
      <c r="Q1270" s="17"/>
      <c r="R1270" s="17"/>
      <c r="S1270" s="17"/>
    </row>
    <row r="1271" spans="2:19" x14ac:dyDescent="0.3">
      <c r="B1271" s="6" t="s">
        <v>502</v>
      </c>
      <c r="C1271" s="17"/>
      <c r="D1271" s="17"/>
      <c r="E1271" s="17"/>
      <c r="F1271" s="17"/>
      <c r="G1271" s="17"/>
      <c r="H1271" s="17"/>
      <c r="I1271" s="17"/>
      <c r="J1271" s="17"/>
      <c r="K1271" s="17"/>
      <c r="L1271" s="17"/>
      <c r="M1271" s="17"/>
      <c r="N1271" s="17"/>
      <c r="O1271" s="17"/>
      <c r="P1271" s="17"/>
      <c r="Q1271" s="17"/>
      <c r="R1271" s="17"/>
      <c r="S1271" s="17"/>
    </row>
    <row r="1272" spans="2:19" x14ac:dyDescent="0.3">
      <c r="B1272" s="24" t="s">
        <v>503</v>
      </c>
      <c r="C1272" s="17"/>
      <c r="D1272" s="17"/>
      <c r="E1272" s="17"/>
      <c r="F1272" s="17"/>
      <c r="G1272" s="17"/>
      <c r="H1272" s="17"/>
      <c r="I1272" s="17"/>
      <c r="J1272" s="17"/>
      <c r="K1272" s="17"/>
      <c r="L1272" s="17"/>
      <c r="M1272" s="17"/>
      <c r="N1272" s="17"/>
      <c r="O1272" s="17"/>
      <c r="P1272" s="17"/>
      <c r="Q1272" s="17"/>
      <c r="R1272" s="17"/>
      <c r="S1272" s="17"/>
    </row>
    <row r="1273" spans="2:19" x14ac:dyDescent="0.3">
      <c r="B1273" t="s">
        <v>489</v>
      </c>
      <c r="C1273" s="17">
        <v>0.42548704930014303</v>
      </c>
      <c r="D1273" s="17">
        <v>0.42091500020962203</v>
      </c>
      <c r="E1273" s="17">
        <v>0.42808834799029399</v>
      </c>
      <c r="F1273" s="17"/>
      <c r="G1273" s="17">
        <v>0.431958022060772</v>
      </c>
      <c r="H1273" s="17">
        <v>0.42465587134907201</v>
      </c>
      <c r="I1273" s="17">
        <v>0.37600238624155802</v>
      </c>
      <c r="J1273" s="17">
        <v>0.44885595637032799</v>
      </c>
      <c r="K1273" s="17"/>
      <c r="L1273" s="17">
        <v>0.43369314193451097</v>
      </c>
      <c r="M1273" s="17">
        <v>0.41032009894765298</v>
      </c>
      <c r="N1273" s="17">
        <v>0.434432160436592</v>
      </c>
      <c r="O1273" s="17">
        <v>0.42431418244754199</v>
      </c>
      <c r="P1273" s="17"/>
      <c r="Q1273" s="17">
        <v>0.424274965918918</v>
      </c>
      <c r="R1273" s="17">
        <v>0.41198750950114899</v>
      </c>
      <c r="S1273" s="17">
        <v>0.38958384030039001</v>
      </c>
    </row>
    <row r="1274" spans="2:19" x14ac:dyDescent="0.3">
      <c r="B1274" t="s">
        <v>490</v>
      </c>
      <c r="C1274" s="17">
        <v>0.30079994750025102</v>
      </c>
      <c r="D1274" s="17">
        <v>0.33136723027895199</v>
      </c>
      <c r="E1274" s="17">
        <v>0.273466020967432</v>
      </c>
      <c r="F1274" s="17"/>
      <c r="G1274" s="17">
        <v>0.29473089280168702</v>
      </c>
      <c r="H1274" s="17">
        <v>0.34740437142111003</v>
      </c>
      <c r="I1274" s="17">
        <v>0.29831704636397899</v>
      </c>
      <c r="J1274" s="17">
        <v>0.25743974515982698</v>
      </c>
      <c r="K1274" s="17"/>
      <c r="L1274" s="17">
        <v>0.26848153826315102</v>
      </c>
      <c r="M1274" s="17">
        <v>0.29342866845569499</v>
      </c>
      <c r="N1274" s="17">
        <v>0.28531438687998401</v>
      </c>
      <c r="O1274" s="17">
        <v>0.33568949849235302</v>
      </c>
      <c r="P1274" s="17"/>
      <c r="Q1274" s="17">
        <v>0.29099055056364698</v>
      </c>
      <c r="R1274" s="17">
        <v>0.35525560732509298</v>
      </c>
      <c r="S1274" s="17">
        <v>0.36024672775458899</v>
      </c>
    </row>
    <row r="1275" spans="2:19" x14ac:dyDescent="0.3">
      <c r="B1275" t="s">
        <v>491</v>
      </c>
      <c r="C1275" s="17">
        <v>0.21668529952712401</v>
      </c>
      <c r="D1275" s="17">
        <v>0.200173237041854</v>
      </c>
      <c r="E1275" s="17">
        <v>0.231463381203248</v>
      </c>
      <c r="F1275" s="17"/>
      <c r="G1275" s="17">
        <v>0.24003221613651499</v>
      </c>
      <c r="H1275" s="17">
        <v>0.21025353994051901</v>
      </c>
      <c r="I1275" s="17">
        <v>0.23115846234370099</v>
      </c>
      <c r="J1275" s="17">
        <v>0.17521203743068101</v>
      </c>
      <c r="K1275" s="17"/>
      <c r="L1275" s="17">
        <v>0.222329966332562</v>
      </c>
      <c r="M1275" s="17">
        <v>0.21777464609686201</v>
      </c>
      <c r="N1275" s="17">
        <v>0.23434767886566299</v>
      </c>
      <c r="O1275" s="17">
        <v>0.19799241112090099</v>
      </c>
      <c r="P1275" s="17"/>
      <c r="Q1275" s="17">
        <v>0.226498599285058</v>
      </c>
      <c r="R1275" s="17">
        <v>0.22258426784093699</v>
      </c>
      <c r="S1275" s="17">
        <v>0.19533242884038701</v>
      </c>
    </row>
    <row r="1276" spans="2:19" x14ac:dyDescent="0.3">
      <c r="B1276" t="s">
        <v>78</v>
      </c>
      <c r="C1276" s="17">
        <v>5.7027703672481701E-2</v>
      </c>
      <c r="D1276" s="17">
        <v>4.7544532469572402E-2</v>
      </c>
      <c r="E1276" s="17">
        <v>6.6982249839025093E-2</v>
      </c>
      <c r="F1276" s="17"/>
      <c r="G1276" s="17">
        <v>3.3278869001026203E-2</v>
      </c>
      <c r="H1276" s="17">
        <v>1.7686217289299401E-2</v>
      </c>
      <c r="I1276" s="17">
        <v>9.4522105050761404E-2</v>
      </c>
      <c r="J1276" s="17">
        <v>0.11849226103916401</v>
      </c>
      <c r="K1276" s="17"/>
      <c r="L1276" s="17">
        <v>7.5495353469776705E-2</v>
      </c>
      <c r="M1276" s="17">
        <v>7.8476586499789405E-2</v>
      </c>
      <c r="N1276" s="17">
        <v>4.5905773817760197E-2</v>
      </c>
      <c r="O1276" s="17">
        <v>4.2003907939204201E-2</v>
      </c>
      <c r="P1276" s="17"/>
      <c r="Q1276" s="17">
        <v>5.8235884232377598E-2</v>
      </c>
      <c r="R1276" s="17">
        <v>1.01726153328214E-2</v>
      </c>
      <c r="S1276" s="17">
        <v>5.4837003104634803E-2</v>
      </c>
    </row>
    <row r="1277" spans="2:19" x14ac:dyDescent="0.3">
      <c r="C1277" s="17"/>
      <c r="D1277" s="17"/>
      <c r="E1277" s="17"/>
      <c r="F1277" s="17"/>
      <c r="G1277" s="17"/>
      <c r="H1277" s="17"/>
      <c r="I1277" s="17"/>
      <c r="J1277" s="17"/>
      <c r="K1277" s="17"/>
      <c r="L1277" s="17"/>
      <c r="M1277" s="17"/>
      <c r="N1277" s="17"/>
      <c r="O1277" s="17"/>
      <c r="P1277" s="17"/>
      <c r="Q1277" s="17"/>
      <c r="R1277" s="17"/>
      <c r="S1277" s="17"/>
    </row>
    <row r="1278" spans="2:19" x14ac:dyDescent="0.3">
      <c r="B1278" s="6" t="s">
        <v>510</v>
      </c>
      <c r="C1278" s="17"/>
      <c r="D1278" s="17"/>
      <c r="E1278" s="17"/>
      <c r="F1278" s="17"/>
      <c r="G1278" s="17"/>
      <c r="H1278" s="17"/>
      <c r="I1278" s="17"/>
      <c r="J1278" s="17"/>
      <c r="K1278" s="17"/>
      <c r="L1278" s="17"/>
      <c r="M1278" s="17"/>
      <c r="N1278" s="17"/>
      <c r="O1278" s="17"/>
      <c r="P1278" s="17"/>
      <c r="Q1278" s="17"/>
      <c r="R1278" s="17"/>
      <c r="S1278" s="17"/>
    </row>
    <row r="1279" spans="2:19" x14ac:dyDescent="0.3">
      <c r="B1279" s="24" t="s">
        <v>50</v>
      </c>
      <c r="C1279" s="17"/>
      <c r="D1279" s="17"/>
      <c r="E1279" s="17"/>
      <c r="F1279" s="17"/>
      <c r="G1279" s="17"/>
      <c r="H1279" s="17"/>
      <c r="I1279" s="17"/>
      <c r="J1279" s="17"/>
      <c r="K1279" s="17"/>
      <c r="L1279" s="17"/>
      <c r="M1279" s="17"/>
      <c r="N1279" s="17"/>
      <c r="O1279" s="17"/>
      <c r="P1279" s="17"/>
      <c r="Q1279" s="17"/>
      <c r="R1279" s="17"/>
      <c r="S1279" s="17"/>
    </row>
    <row r="1280" spans="2:19" x14ac:dyDescent="0.3">
      <c r="B1280" t="s">
        <v>504</v>
      </c>
      <c r="C1280" s="17">
        <v>0.52671518463559497</v>
      </c>
      <c r="D1280" s="17">
        <v>0.53133736813316201</v>
      </c>
      <c r="E1280" s="17">
        <v>0.52120448152100696</v>
      </c>
      <c r="F1280" s="17"/>
      <c r="G1280" s="17">
        <v>0.59393317752901298</v>
      </c>
      <c r="H1280" s="17">
        <v>0.53889737413221805</v>
      </c>
      <c r="I1280" s="17">
        <v>0.506990795832305</v>
      </c>
      <c r="J1280" s="17">
        <v>0.43983331848336599</v>
      </c>
      <c r="K1280" s="17"/>
      <c r="L1280" s="17">
        <v>0.57929829989232395</v>
      </c>
      <c r="M1280" s="17">
        <v>0.54604016878823702</v>
      </c>
      <c r="N1280" s="17">
        <v>0.53059236254072395</v>
      </c>
      <c r="O1280" s="17">
        <v>0.44903065797258002</v>
      </c>
      <c r="P1280" s="17"/>
      <c r="Q1280" s="17">
        <v>0.54068920212669203</v>
      </c>
      <c r="R1280" s="17">
        <v>0.46139213995887202</v>
      </c>
      <c r="S1280" s="17">
        <v>0.51990792190512503</v>
      </c>
    </row>
    <row r="1281" spans="2:19" x14ac:dyDescent="0.3">
      <c r="B1281" t="s">
        <v>505</v>
      </c>
      <c r="C1281" s="17">
        <v>0.38518988589178599</v>
      </c>
      <c r="D1281" s="17">
        <v>0.39139606558008</v>
      </c>
      <c r="E1281" s="17">
        <v>0.37842945661220301</v>
      </c>
      <c r="F1281" s="17"/>
      <c r="G1281" s="17">
        <v>0.45260874500315201</v>
      </c>
      <c r="H1281" s="17">
        <v>0.37583513502505</v>
      </c>
      <c r="I1281" s="17">
        <v>0.35395338297713802</v>
      </c>
      <c r="J1281" s="17">
        <v>0.32891456911635197</v>
      </c>
      <c r="K1281" s="17"/>
      <c r="L1281" s="17">
        <v>0.38175493972165098</v>
      </c>
      <c r="M1281" s="17">
        <v>0.42128776190468398</v>
      </c>
      <c r="N1281" s="17">
        <v>0.37660747899122698</v>
      </c>
      <c r="O1281" s="17">
        <v>0.358880410516486</v>
      </c>
      <c r="P1281" s="17"/>
      <c r="Q1281" s="17">
        <v>0.392423533232931</v>
      </c>
      <c r="R1281" s="17">
        <v>0.37277020896610802</v>
      </c>
      <c r="S1281" s="17">
        <v>0.355457081340329</v>
      </c>
    </row>
    <row r="1282" spans="2:19" x14ac:dyDescent="0.3">
      <c r="B1282" t="s">
        <v>506</v>
      </c>
      <c r="C1282" s="17">
        <v>0.310660464638159</v>
      </c>
      <c r="D1282" s="17">
        <v>0.30032858240536497</v>
      </c>
      <c r="E1282" s="17">
        <v>0.32133725863498702</v>
      </c>
      <c r="F1282" s="17"/>
      <c r="G1282" s="17">
        <v>0.36537099004096002</v>
      </c>
      <c r="H1282" s="17">
        <v>0.31739926172129002</v>
      </c>
      <c r="I1282" s="17">
        <v>0.29561789030448299</v>
      </c>
      <c r="J1282" s="17">
        <v>0.24582784593157</v>
      </c>
      <c r="K1282" s="17"/>
      <c r="L1282" s="17">
        <v>0.33196424355745302</v>
      </c>
      <c r="M1282" s="17">
        <v>0.30962806618829097</v>
      </c>
      <c r="N1282" s="17">
        <v>0.30793148170391599</v>
      </c>
      <c r="O1282" s="17">
        <v>0.29342968505794798</v>
      </c>
      <c r="P1282" s="17"/>
      <c r="Q1282" s="17">
        <v>0.31437900171106298</v>
      </c>
      <c r="R1282" s="17">
        <v>0.32625431398488702</v>
      </c>
      <c r="S1282" s="17">
        <v>0.324377923038558</v>
      </c>
    </row>
    <row r="1283" spans="2:19" x14ac:dyDescent="0.3">
      <c r="B1283" t="s">
        <v>507</v>
      </c>
      <c r="C1283" s="17">
        <v>0.29699472209222999</v>
      </c>
      <c r="D1283" s="17">
        <v>0.28592257772466301</v>
      </c>
      <c r="E1283" s="17">
        <v>0.30605748767392199</v>
      </c>
      <c r="F1283" s="17"/>
      <c r="G1283" s="17">
        <v>0.33985396886039798</v>
      </c>
      <c r="H1283" s="17">
        <v>0.316277794790366</v>
      </c>
      <c r="I1283" s="17">
        <v>0.29593538396605501</v>
      </c>
      <c r="J1283" s="17">
        <v>0.21823932627967099</v>
      </c>
      <c r="K1283" s="17"/>
      <c r="L1283" s="17">
        <v>0.27454748115373601</v>
      </c>
      <c r="M1283" s="17">
        <v>0.28877885511739998</v>
      </c>
      <c r="N1283" s="17">
        <v>0.32493733496356902</v>
      </c>
      <c r="O1283" s="17">
        <v>0.29805675450281199</v>
      </c>
      <c r="P1283" s="17"/>
      <c r="Q1283" s="17">
        <v>0.29400860167670101</v>
      </c>
      <c r="R1283" s="17">
        <v>0.30509659900081298</v>
      </c>
      <c r="S1283" s="17">
        <v>0.34409912842783602</v>
      </c>
    </row>
    <row r="1284" spans="2:19" x14ac:dyDescent="0.3">
      <c r="B1284" t="s">
        <v>508</v>
      </c>
      <c r="C1284" s="17">
        <v>0.290016566355775</v>
      </c>
      <c r="D1284" s="17">
        <v>0.27183304222545801</v>
      </c>
      <c r="E1284" s="17">
        <v>0.30767174901259497</v>
      </c>
      <c r="F1284" s="17"/>
      <c r="G1284" s="17">
        <v>0.31440664495527398</v>
      </c>
      <c r="H1284" s="17">
        <v>0.30004577900962498</v>
      </c>
      <c r="I1284" s="17">
        <v>0.27129374193191103</v>
      </c>
      <c r="J1284" s="17">
        <v>0.26162028018459199</v>
      </c>
      <c r="K1284" s="17"/>
      <c r="L1284" s="17">
        <v>0.30335709051932302</v>
      </c>
      <c r="M1284" s="17">
        <v>0.280769757350599</v>
      </c>
      <c r="N1284" s="17">
        <v>0.29737477313227201</v>
      </c>
      <c r="O1284" s="17">
        <v>0.27870563288853401</v>
      </c>
      <c r="P1284" s="17"/>
      <c r="Q1284" s="17">
        <v>0.29090079337937702</v>
      </c>
      <c r="R1284" s="17">
        <v>0.29870062885694798</v>
      </c>
      <c r="S1284" s="17">
        <v>0.308324372929205</v>
      </c>
    </row>
    <row r="1285" spans="2:19" x14ac:dyDescent="0.3">
      <c r="B1285" t="s">
        <v>244</v>
      </c>
      <c r="C1285" s="17">
        <v>0.27426959108009202</v>
      </c>
      <c r="D1285" s="17">
        <v>0.280924263323441</v>
      </c>
      <c r="E1285" s="17">
        <v>0.26996306724392199</v>
      </c>
      <c r="F1285" s="17"/>
      <c r="G1285" s="17">
        <v>0.33171257873667798</v>
      </c>
      <c r="H1285" s="17">
        <v>0.272001020933273</v>
      </c>
      <c r="I1285" s="17">
        <v>0.24087184216851701</v>
      </c>
      <c r="J1285" s="17">
        <v>0.22837753430159499</v>
      </c>
      <c r="K1285" s="17"/>
      <c r="L1285" s="17">
        <v>0.25788810598961798</v>
      </c>
      <c r="M1285" s="17">
        <v>0.29292208542883402</v>
      </c>
      <c r="N1285" s="17">
        <v>0.28021530972178399</v>
      </c>
      <c r="O1285" s="17">
        <v>0.26403608389608502</v>
      </c>
      <c r="P1285" s="17"/>
      <c r="Q1285" s="17">
        <v>0.27834111611826601</v>
      </c>
      <c r="R1285" s="17">
        <v>0.33553406773223199</v>
      </c>
      <c r="S1285" s="17">
        <v>0.25560288420498001</v>
      </c>
    </row>
    <row r="1286" spans="2:19" x14ac:dyDescent="0.3">
      <c r="B1286" t="s">
        <v>509</v>
      </c>
      <c r="C1286" s="17">
        <v>0.15926959446245501</v>
      </c>
      <c r="D1286" s="17">
        <v>0.16885798661674301</v>
      </c>
      <c r="E1286" s="17">
        <v>0.149267551488412</v>
      </c>
      <c r="F1286" s="17"/>
      <c r="G1286" s="17">
        <v>0.12306258467010101</v>
      </c>
      <c r="H1286" s="17">
        <v>0.13823491120539899</v>
      </c>
      <c r="I1286" s="17">
        <v>0.18669991449065099</v>
      </c>
      <c r="J1286" s="17">
        <v>0.20821091582464199</v>
      </c>
      <c r="K1286" s="17"/>
      <c r="L1286" s="17">
        <v>0.12731077968122101</v>
      </c>
      <c r="M1286" s="17">
        <v>0.16027575525613</v>
      </c>
      <c r="N1286" s="17">
        <v>0.14333440442366499</v>
      </c>
      <c r="O1286" s="17">
        <v>0.20740330823226899</v>
      </c>
      <c r="P1286" s="17"/>
      <c r="Q1286" s="17">
        <v>0.15426791405249901</v>
      </c>
      <c r="R1286" s="17">
        <v>0.17793797038112</v>
      </c>
      <c r="S1286" s="17">
        <v>0.146670178162326</v>
      </c>
    </row>
    <row r="1287" spans="2:19" x14ac:dyDescent="0.3">
      <c r="B1287" t="s">
        <v>78</v>
      </c>
      <c r="C1287" s="17">
        <v>8.9952049479778001E-2</v>
      </c>
      <c r="D1287" s="17">
        <v>8.3723199319979597E-2</v>
      </c>
      <c r="E1287" s="17">
        <v>9.6429226500705095E-2</v>
      </c>
      <c r="F1287" s="17"/>
      <c r="G1287" s="17">
        <v>6.2914562600273102E-2</v>
      </c>
      <c r="H1287" s="17">
        <v>0.101971162235635</v>
      </c>
      <c r="I1287" s="17">
        <v>7.3507518029446606E-2</v>
      </c>
      <c r="J1287" s="17">
        <v>0.12832761330966599</v>
      </c>
      <c r="K1287" s="17"/>
      <c r="L1287" s="17">
        <v>0.10617275124320701</v>
      </c>
      <c r="M1287" s="17">
        <v>8.5674140431836396E-2</v>
      </c>
      <c r="N1287" s="17">
        <v>8.2452371355186405E-2</v>
      </c>
      <c r="O1287" s="17">
        <v>8.6482815541472802E-2</v>
      </c>
      <c r="P1287" s="17"/>
      <c r="Q1287" s="17">
        <v>8.7471882704857506E-2</v>
      </c>
      <c r="R1287" s="17">
        <v>9.4957364386986501E-2</v>
      </c>
      <c r="S1287" s="17">
        <v>6.6088739982302705E-2</v>
      </c>
    </row>
    <row r="1288" spans="2:19" x14ac:dyDescent="0.3">
      <c r="C1288" s="17"/>
      <c r="D1288" s="17"/>
      <c r="E1288" s="17"/>
      <c r="F1288" s="17"/>
      <c r="G1288" s="17"/>
      <c r="H1288" s="17"/>
      <c r="I1288" s="17"/>
      <c r="J1288" s="17"/>
      <c r="K1288" s="17"/>
      <c r="L1288" s="17"/>
      <c r="M1288" s="17"/>
      <c r="N1288" s="17"/>
      <c r="O1288" s="17"/>
      <c r="P1288" s="17"/>
      <c r="Q1288" s="17"/>
      <c r="R1288" s="17"/>
      <c r="S1288" s="17"/>
    </row>
    <row r="1289" spans="2:19" x14ac:dyDescent="0.3">
      <c r="B1289" s="6" t="s">
        <v>521</v>
      </c>
      <c r="C1289" s="17"/>
      <c r="D1289" s="17"/>
      <c r="E1289" s="17"/>
      <c r="F1289" s="17"/>
      <c r="G1289" s="17"/>
      <c r="H1289" s="17"/>
      <c r="I1289" s="17"/>
      <c r="J1289" s="17"/>
      <c r="K1289" s="17"/>
      <c r="L1289" s="17"/>
      <c r="M1289" s="17"/>
      <c r="N1289" s="17"/>
      <c r="O1289" s="17"/>
      <c r="P1289" s="17"/>
      <c r="Q1289" s="17"/>
      <c r="R1289" s="17"/>
      <c r="S1289" s="17"/>
    </row>
    <row r="1290" spans="2:19" x14ac:dyDescent="0.3">
      <c r="B1290" s="24" t="s">
        <v>50</v>
      </c>
      <c r="C1290" s="17"/>
      <c r="D1290" s="17"/>
      <c r="E1290" s="17"/>
      <c r="F1290" s="17"/>
      <c r="G1290" s="17"/>
      <c r="H1290" s="17"/>
      <c r="I1290" s="17"/>
      <c r="J1290" s="17"/>
      <c r="K1290" s="17"/>
      <c r="L1290" s="17"/>
      <c r="M1290" s="17"/>
      <c r="N1290" s="17"/>
      <c r="O1290" s="17"/>
      <c r="P1290" s="17"/>
      <c r="Q1290" s="17"/>
      <c r="R1290" s="17"/>
      <c r="S1290" s="17"/>
    </row>
    <row r="1291" spans="2:19" x14ac:dyDescent="0.3">
      <c r="B1291" t="s">
        <v>514</v>
      </c>
      <c r="C1291" s="17">
        <v>0.22637866797805301</v>
      </c>
      <c r="D1291" s="17">
        <v>0.227351515072102</v>
      </c>
      <c r="E1291" s="17">
        <v>0.22643212404785401</v>
      </c>
      <c r="F1291" s="17"/>
      <c r="G1291" s="17">
        <v>0.26958131415755399</v>
      </c>
      <c r="H1291" s="17">
        <v>0.22189721223123601</v>
      </c>
      <c r="I1291" s="17">
        <v>0.22813112571319</v>
      </c>
      <c r="J1291" s="17">
        <v>0.17190689629007</v>
      </c>
      <c r="K1291" s="17"/>
      <c r="L1291" s="17">
        <v>0.237731906463789</v>
      </c>
      <c r="M1291" s="17">
        <v>0.24835149811443499</v>
      </c>
      <c r="N1291" s="17">
        <v>0.23472517119379599</v>
      </c>
      <c r="O1291" s="17">
        <v>0.18221844394619599</v>
      </c>
      <c r="P1291" s="17"/>
      <c r="Q1291" s="17">
        <v>0.210466893301827</v>
      </c>
      <c r="R1291" s="17">
        <v>0.318446333249501</v>
      </c>
      <c r="S1291" s="17">
        <v>0.34530033340324001</v>
      </c>
    </row>
    <row r="1292" spans="2:19" x14ac:dyDescent="0.3">
      <c r="B1292" t="s">
        <v>515</v>
      </c>
      <c r="C1292" s="17">
        <v>0.44375434475472397</v>
      </c>
      <c r="D1292" s="17">
        <v>0.43014416956720403</v>
      </c>
      <c r="E1292" s="17">
        <v>0.45704931035350099</v>
      </c>
      <c r="F1292" s="17"/>
      <c r="G1292" s="17">
        <v>0.45833664596993401</v>
      </c>
      <c r="H1292" s="17">
        <v>0.42862922284909</v>
      </c>
      <c r="I1292" s="17">
        <v>0.46520566112059297</v>
      </c>
      <c r="J1292" s="17">
        <v>0.424713582513708</v>
      </c>
      <c r="K1292" s="17"/>
      <c r="L1292" s="17">
        <v>0.45921562787678799</v>
      </c>
      <c r="M1292" s="17">
        <v>0.46259393273145299</v>
      </c>
      <c r="N1292" s="17">
        <v>0.48550019915141301</v>
      </c>
      <c r="O1292" s="17">
        <v>0.362692235919571</v>
      </c>
      <c r="P1292" s="17"/>
      <c r="Q1292" s="17">
        <v>0.477523805447856</v>
      </c>
      <c r="R1292" s="17">
        <v>0.39238225157243001</v>
      </c>
      <c r="S1292" s="17">
        <v>0.30961689566925099</v>
      </c>
    </row>
    <row r="1293" spans="2:19" x14ac:dyDescent="0.3">
      <c r="B1293" t="s">
        <v>516</v>
      </c>
      <c r="C1293" s="17">
        <v>0.15558724485953301</v>
      </c>
      <c r="D1293" s="17">
        <v>0.14982837631920901</v>
      </c>
      <c r="E1293" s="17">
        <v>0.16125948434196299</v>
      </c>
      <c r="F1293" s="17"/>
      <c r="G1293" s="17">
        <v>0.139549336162855</v>
      </c>
      <c r="H1293" s="17">
        <v>0.16911073375971999</v>
      </c>
      <c r="I1293" s="17">
        <v>0.14784028109411201</v>
      </c>
      <c r="J1293" s="17">
        <v>0.16936631786374801</v>
      </c>
      <c r="K1293" s="17"/>
      <c r="L1293" s="17">
        <v>0.14351314149898201</v>
      </c>
      <c r="M1293" s="17">
        <v>0.14867108707302201</v>
      </c>
      <c r="N1293" s="17">
        <v>0.124482169874297</v>
      </c>
      <c r="O1293" s="17">
        <v>0.20883875436503099</v>
      </c>
      <c r="P1293" s="17"/>
      <c r="Q1293" s="17">
        <v>0.15050545718778499</v>
      </c>
      <c r="R1293" s="17">
        <v>0.10627742833248301</v>
      </c>
      <c r="S1293" s="17">
        <v>0.169424037902767</v>
      </c>
    </row>
    <row r="1294" spans="2:19" x14ac:dyDescent="0.3">
      <c r="B1294" t="s">
        <v>517</v>
      </c>
      <c r="C1294" s="17">
        <v>6.6322089246423896E-2</v>
      </c>
      <c r="D1294" s="17">
        <v>6.4615663516213506E-2</v>
      </c>
      <c r="E1294" s="17">
        <v>6.64659718443288E-2</v>
      </c>
      <c r="F1294" s="17"/>
      <c r="G1294" s="17">
        <v>5.4230592149686202E-2</v>
      </c>
      <c r="H1294" s="17">
        <v>7.9718401010520398E-2</v>
      </c>
      <c r="I1294" s="17">
        <v>5.0207095168837403E-2</v>
      </c>
      <c r="J1294" s="17">
        <v>7.9516702246298601E-2</v>
      </c>
      <c r="K1294" s="17"/>
      <c r="L1294" s="17">
        <v>3.3225759308371801E-2</v>
      </c>
      <c r="M1294" s="17">
        <v>5.6009561269154198E-2</v>
      </c>
      <c r="N1294" s="17">
        <v>5.9559369427538603E-2</v>
      </c>
      <c r="O1294" s="17">
        <v>0.117898319672904</v>
      </c>
      <c r="P1294" s="17"/>
      <c r="Q1294" s="17">
        <v>6.21799015613341E-2</v>
      </c>
      <c r="R1294" s="17">
        <v>6.5700218103743796E-2</v>
      </c>
      <c r="S1294" s="17">
        <v>8.7049215769238297E-2</v>
      </c>
    </row>
    <row r="1295" spans="2:19" x14ac:dyDescent="0.3">
      <c r="B1295" t="s">
        <v>78</v>
      </c>
      <c r="C1295" s="17">
        <v>0.107957653161267</v>
      </c>
      <c r="D1295" s="17">
        <v>0.12806027552527199</v>
      </c>
      <c r="E1295" s="17">
        <v>8.8793109412352397E-2</v>
      </c>
      <c r="F1295" s="17"/>
      <c r="G1295" s="17">
        <v>7.8302111559970605E-2</v>
      </c>
      <c r="H1295" s="17">
        <v>0.100644430149434</v>
      </c>
      <c r="I1295" s="17">
        <v>0.108615836903266</v>
      </c>
      <c r="J1295" s="17">
        <v>0.15449650108617499</v>
      </c>
      <c r="K1295" s="17"/>
      <c r="L1295" s="17">
        <v>0.12631356485206899</v>
      </c>
      <c r="M1295" s="17">
        <v>8.4373920811936301E-2</v>
      </c>
      <c r="N1295" s="17">
        <v>9.57330903529552E-2</v>
      </c>
      <c r="O1295" s="17">
        <v>0.128352246096298</v>
      </c>
      <c r="P1295" s="17"/>
      <c r="Q1295" s="17">
        <v>9.9323942501197901E-2</v>
      </c>
      <c r="R1295" s="17">
        <v>0.11719376874184199</v>
      </c>
      <c r="S1295" s="17">
        <v>8.8609517255503104E-2</v>
      </c>
    </row>
    <row r="1296" spans="2:19" x14ac:dyDescent="0.3">
      <c r="B1296" t="s">
        <v>518</v>
      </c>
      <c r="C1296" s="17">
        <v>0.67013301273277703</v>
      </c>
      <c r="D1296" s="17">
        <v>0.65749568463930597</v>
      </c>
      <c r="E1296" s="17">
        <v>0.683481434401355</v>
      </c>
      <c r="F1296" s="17"/>
      <c r="G1296" s="17">
        <v>0.727917960127488</v>
      </c>
      <c r="H1296" s="17">
        <v>0.65052643508032604</v>
      </c>
      <c r="I1296" s="17">
        <v>0.69333678683378397</v>
      </c>
      <c r="J1296" s="17">
        <v>0.596620478803778</v>
      </c>
      <c r="K1296" s="17"/>
      <c r="L1296" s="17">
        <v>0.69694753434057699</v>
      </c>
      <c r="M1296" s="17">
        <v>0.71094543084588802</v>
      </c>
      <c r="N1296" s="17">
        <v>0.72022537034520895</v>
      </c>
      <c r="O1296" s="17">
        <v>0.54491067986576702</v>
      </c>
      <c r="P1296" s="17"/>
      <c r="Q1296" s="17">
        <v>0.68799069874968299</v>
      </c>
      <c r="R1296" s="17">
        <v>0.71082858482193101</v>
      </c>
      <c r="S1296" s="17">
        <v>0.65491722907249095</v>
      </c>
    </row>
    <row r="1297" spans="2:19" x14ac:dyDescent="0.3">
      <c r="B1297" t="s">
        <v>519</v>
      </c>
      <c r="C1297" s="17">
        <v>0.22190933410595701</v>
      </c>
      <c r="D1297" s="17">
        <v>0.21444403983542201</v>
      </c>
      <c r="E1297" s="17">
        <v>0.227725456186292</v>
      </c>
      <c r="F1297" s="17"/>
      <c r="G1297" s="17">
        <v>0.19377992831254101</v>
      </c>
      <c r="H1297" s="17">
        <v>0.24882913477023999</v>
      </c>
      <c r="I1297" s="17">
        <v>0.19804737626294999</v>
      </c>
      <c r="J1297" s="17">
        <v>0.24888302011004701</v>
      </c>
      <c r="K1297" s="17"/>
      <c r="L1297" s="17">
        <v>0.17673890080735399</v>
      </c>
      <c r="M1297" s="17">
        <v>0.204680648342176</v>
      </c>
      <c r="N1297" s="17">
        <v>0.184041539301836</v>
      </c>
      <c r="O1297" s="17">
        <v>0.326737074037935</v>
      </c>
      <c r="P1297" s="17"/>
      <c r="Q1297" s="17">
        <v>0.21268535874912001</v>
      </c>
      <c r="R1297" s="17">
        <v>0.17197764643622701</v>
      </c>
      <c r="S1297" s="17">
        <v>0.25647325367200602</v>
      </c>
    </row>
    <row r="1298" spans="2:19" x14ac:dyDescent="0.3">
      <c r="B1298" t="s">
        <v>67</v>
      </c>
      <c r="C1298" s="17">
        <v>0.44822367862682</v>
      </c>
      <c r="D1298" s="17">
        <v>0.44305164480388298</v>
      </c>
      <c r="E1298" s="17">
        <v>0.45575597821506297</v>
      </c>
      <c r="F1298" s="17"/>
      <c r="G1298" s="17">
        <v>0.53413803181494701</v>
      </c>
      <c r="H1298" s="17">
        <v>0.40169730031008599</v>
      </c>
      <c r="I1298" s="17">
        <v>0.49528941057083398</v>
      </c>
      <c r="J1298" s="17">
        <v>0.34773745869373102</v>
      </c>
      <c r="K1298" s="17"/>
      <c r="L1298" s="17">
        <v>0.520208633533223</v>
      </c>
      <c r="M1298" s="17">
        <v>0.50626478250371199</v>
      </c>
      <c r="N1298" s="17">
        <v>0.53618383104337297</v>
      </c>
      <c r="O1298" s="17">
        <v>0.21817360582783199</v>
      </c>
      <c r="P1298" s="17"/>
      <c r="Q1298" s="17">
        <v>0.47530534000056301</v>
      </c>
      <c r="R1298" s="17">
        <v>0.53885093838570397</v>
      </c>
      <c r="S1298" s="17">
        <v>0.39844397540048498</v>
      </c>
    </row>
    <row r="1299" spans="2:19" x14ac:dyDescent="0.3">
      <c r="C1299" s="17"/>
      <c r="D1299" s="17"/>
      <c r="E1299" s="17"/>
      <c r="F1299" s="17"/>
      <c r="G1299" s="17"/>
      <c r="H1299" s="17"/>
      <c r="I1299" s="17"/>
      <c r="J1299" s="17"/>
      <c r="K1299" s="17"/>
      <c r="L1299" s="17"/>
      <c r="M1299" s="17"/>
      <c r="N1299" s="17"/>
      <c r="O1299" s="17"/>
      <c r="P1299" s="17"/>
      <c r="Q1299" s="17"/>
      <c r="R1299" s="17"/>
      <c r="S1299" s="17"/>
    </row>
    <row r="1300" spans="2:19" x14ac:dyDescent="0.3">
      <c r="B1300" s="6" t="s">
        <v>522</v>
      </c>
      <c r="C1300" s="17"/>
      <c r="D1300" s="17"/>
      <c r="E1300" s="17"/>
      <c r="F1300" s="17"/>
      <c r="G1300" s="17"/>
      <c r="H1300" s="17"/>
      <c r="I1300" s="17"/>
      <c r="J1300" s="17"/>
      <c r="K1300" s="17"/>
      <c r="L1300" s="17"/>
      <c r="M1300" s="17"/>
      <c r="N1300" s="17"/>
      <c r="O1300" s="17"/>
      <c r="P1300" s="17"/>
      <c r="Q1300" s="17"/>
      <c r="R1300" s="17"/>
      <c r="S1300" s="17"/>
    </row>
    <row r="1301" spans="2:19" x14ac:dyDescent="0.3">
      <c r="B1301" s="24" t="s">
        <v>50</v>
      </c>
      <c r="C1301" s="17"/>
      <c r="D1301" s="17"/>
      <c r="E1301" s="17"/>
      <c r="F1301" s="17"/>
      <c r="G1301" s="17"/>
      <c r="H1301" s="17"/>
      <c r="I1301" s="17"/>
      <c r="J1301" s="17"/>
      <c r="K1301" s="17"/>
      <c r="L1301" s="17"/>
      <c r="M1301" s="17"/>
      <c r="N1301" s="17"/>
      <c r="O1301" s="17"/>
      <c r="P1301" s="17"/>
      <c r="Q1301" s="17"/>
      <c r="R1301" s="17"/>
      <c r="S1301" s="17"/>
    </row>
    <row r="1302" spans="2:19" x14ac:dyDescent="0.3">
      <c r="B1302" t="s">
        <v>514</v>
      </c>
      <c r="C1302" s="17">
        <v>0.19271327499903301</v>
      </c>
      <c r="D1302" s="17">
        <v>0.19447380411715301</v>
      </c>
      <c r="E1302" s="17">
        <v>0.19063078865803099</v>
      </c>
      <c r="F1302" s="17"/>
      <c r="G1302" s="17">
        <v>0.23952037048478</v>
      </c>
      <c r="H1302" s="17">
        <v>0.163348111692349</v>
      </c>
      <c r="I1302" s="17">
        <v>0.216070847204716</v>
      </c>
      <c r="J1302" s="17">
        <v>0.14535430220331799</v>
      </c>
      <c r="K1302" s="17"/>
      <c r="L1302" s="17">
        <v>0.123701152266465</v>
      </c>
      <c r="M1302" s="17">
        <v>0.20982489941676499</v>
      </c>
      <c r="N1302" s="17">
        <v>0.217128239586828</v>
      </c>
      <c r="O1302" s="17">
        <v>0.216768599401887</v>
      </c>
      <c r="P1302" s="17"/>
      <c r="Q1302" s="17">
        <v>0.17930204899920699</v>
      </c>
      <c r="R1302" s="17">
        <v>0.33368403666558299</v>
      </c>
      <c r="S1302" s="17">
        <v>0.24058330853475299</v>
      </c>
    </row>
    <row r="1303" spans="2:19" x14ac:dyDescent="0.3">
      <c r="B1303" t="s">
        <v>515</v>
      </c>
      <c r="C1303" s="17">
        <v>0.42050524550900997</v>
      </c>
      <c r="D1303" s="17">
        <v>0.41901359868018601</v>
      </c>
      <c r="E1303" s="17">
        <v>0.422793997426408</v>
      </c>
      <c r="F1303" s="17"/>
      <c r="G1303" s="17">
        <v>0.441401456551129</v>
      </c>
      <c r="H1303" s="17">
        <v>0.42016545658892401</v>
      </c>
      <c r="I1303" s="17">
        <v>0.39485549057313302</v>
      </c>
      <c r="J1303" s="17">
        <v>0.41164904468875402</v>
      </c>
      <c r="K1303" s="17"/>
      <c r="L1303" s="17">
        <v>0.41675707687406899</v>
      </c>
      <c r="M1303" s="17">
        <v>0.42607577783230199</v>
      </c>
      <c r="N1303" s="17">
        <v>0.43335731983736098</v>
      </c>
      <c r="O1303" s="17">
        <v>0.40430546710169901</v>
      </c>
      <c r="P1303" s="17"/>
      <c r="Q1303" s="17">
        <v>0.43047566230519002</v>
      </c>
      <c r="R1303" s="17">
        <v>0.39565418862531798</v>
      </c>
      <c r="S1303" s="17">
        <v>0.41800243591446101</v>
      </c>
    </row>
    <row r="1304" spans="2:19" x14ac:dyDescent="0.3">
      <c r="B1304" t="s">
        <v>516</v>
      </c>
      <c r="C1304" s="17">
        <v>0.177009421495983</v>
      </c>
      <c r="D1304" s="17">
        <v>0.16634311758648701</v>
      </c>
      <c r="E1304" s="17">
        <v>0.186254302275739</v>
      </c>
      <c r="F1304" s="17"/>
      <c r="G1304" s="17">
        <v>0.15508326055866101</v>
      </c>
      <c r="H1304" s="17">
        <v>0.19201434058894701</v>
      </c>
      <c r="I1304" s="17">
        <v>0.18524852292819599</v>
      </c>
      <c r="J1304" s="17">
        <v>0.18078015251282301</v>
      </c>
      <c r="K1304" s="17"/>
      <c r="L1304" s="17">
        <v>0.19297652116983</v>
      </c>
      <c r="M1304" s="17">
        <v>0.17237082712604501</v>
      </c>
      <c r="N1304" s="17">
        <v>0.15855741602538201</v>
      </c>
      <c r="O1304" s="17">
        <v>0.186048913857951</v>
      </c>
      <c r="P1304" s="17"/>
      <c r="Q1304" s="17">
        <v>0.18710887556845601</v>
      </c>
      <c r="R1304" s="17">
        <v>0.10737909183081699</v>
      </c>
      <c r="S1304" s="17">
        <v>0.132700166927265</v>
      </c>
    </row>
    <row r="1305" spans="2:19" x14ac:dyDescent="0.3">
      <c r="B1305" t="s">
        <v>517</v>
      </c>
      <c r="C1305" s="17">
        <v>6.1916198804521698E-2</v>
      </c>
      <c r="D1305" s="17">
        <v>6.3566461016097503E-2</v>
      </c>
      <c r="E1305" s="17">
        <v>5.9942275994312802E-2</v>
      </c>
      <c r="F1305" s="17"/>
      <c r="G1305" s="17">
        <v>4.2866908870467901E-2</v>
      </c>
      <c r="H1305" s="17">
        <v>7.3977822480102207E-2</v>
      </c>
      <c r="I1305" s="17">
        <v>4.8859775241428698E-2</v>
      </c>
      <c r="J1305" s="17">
        <v>8.6207533973179706E-2</v>
      </c>
      <c r="K1305" s="17"/>
      <c r="L1305" s="17">
        <v>7.0950058712485206E-2</v>
      </c>
      <c r="M1305" s="17">
        <v>5.8779442180305501E-2</v>
      </c>
      <c r="N1305" s="17">
        <v>4.6883431596014803E-2</v>
      </c>
      <c r="O1305" s="17">
        <v>7.2560428090121504E-2</v>
      </c>
      <c r="P1305" s="17"/>
      <c r="Q1305" s="17">
        <v>5.6097585553176101E-2</v>
      </c>
      <c r="R1305" s="17">
        <v>5.5001515567543402E-2</v>
      </c>
      <c r="S1305" s="17">
        <v>6.6090978876569798E-2</v>
      </c>
    </row>
    <row r="1306" spans="2:19" x14ac:dyDescent="0.3">
      <c r="B1306" t="s">
        <v>78</v>
      </c>
      <c r="C1306" s="17">
        <v>0.147855859191452</v>
      </c>
      <c r="D1306" s="17">
        <v>0.156603018600076</v>
      </c>
      <c r="E1306" s="17">
        <v>0.14037863564551001</v>
      </c>
      <c r="F1306" s="17"/>
      <c r="G1306" s="17">
        <v>0.121128003534962</v>
      </c>
      <c r="H1306" s="17">
        <v>0.15049426864967799</v>
      </c>
      <c r="I1306" s="17">
        <v>0.15496536405252601</v>
      </c>
      <c r="J1306" s="17">
        <v>0.176008966621926</v>
      </c>
      <c r="K1306" s="17"/>
      <c r="L1306" s="17">
        <v>0.19561519097715099</v>
      </c>
      <c r="M1306" s="17">
        <v>0.13294905344458299</v>
      </c>
      <c r="N1306" s="17">
        <v>0.14407359295441399</v>
      </c>
      <c r="O1306" s="17">
        <v>0.120316591548341</v>
      </c>
      <c r="P1306" s="17"/>
      <c r="Q1306" s="17">
        <v>0.147015827573971</v>
      </c>
      <c r="R1306" s="17">
        <v>0.108281167310739</v>
      </c>
      <c r="S1306" s="17">
        <v>0.142623109746951</v>
      </c>
    </row>
    <row r="1307" spans="2:19" x14ac:dyDescent="0.3">
      <c r="B1307" t="s">
        <v>518</v>
      </c>
      <c r="C1307" s="17">
        <v>0.61321852050804304</v>
      </c>
      <c r="D1307" s="17">
        <v>0.61348740279733904</v>
      </c>
      <c r="E1307" s="17">
        <v>0.61342478608443896</v>
      </c>
      <c r="F1307" s="17"/>
      <c r="G1307" s="17">
        <v>0.68092182703590898</v>
      </c>
      <c r="H1307" s="17">
        <v>0.58351356828127299</v>
      </c>
      <c r="I1307" s="17">
        <v>0.61092633777784899</v>
      </c>
      <c r="J1307" s="17">
        <v>0.55700334689207198</v>
      </c>
      <c r="K1307" s="17"/>
      <c r="L1307" s="17">
        <v>0.54045822914053399</v>
      </c>
      <c r="M1307" s="17">
        <v>0.63590067724906696</v>
      </c>
      <c r="N1307" s="17">
        <v>0.65048555942418895</v>
      </c>
      <c r="O1307" s="17">
        <v>0.62107406650358599</v>
      </c>
      <c r="P1307" s="17"/>
      <c r="Q1307" s="17">
        <v>0.60977771130439695</v>
      </c>
      <c r="R1307" s="17">
        <v>0.72933822529090098</v>
      </c>
      <c r="S1307" s="17">
        <v>0.65858574444921403</v>
      </c>
    </row>
    <row r="1308" spans="2:19" x14ac:dyDescent="0.3">
      <c r="B1308" t="s">
        <v>519</v>
      </c>
      <c r="C1308" s="17">
        <v>0.23892562030050499</v>
      </c>
      <c r="D1308" s="17">
        <v>0.22990957860258501</v>
      </c>
      <c r="E1308" s="17">
        <v>0.24619657827005201</v>
      </c>
      <c r="F1308" s="17"/>
      <c r="G1308" s="17">
        <v>0.19795016942912799</v>
      </c>
      <c r="H1308" s="17">
        <v>0.26599216306904899</v>
      </c>
      <c r="I1308" s="17">
        <v>0.234108298169625</v>
      </c>
      <c r="J1308" s="17">
        <v>0.26698768648600202</v>
      </c>
      <c r="K1308" s="17"/>
      <c r="L1308" s="17">
        <v>0.26392657988231499</v>
      </c>
      <c r="M1308" s="17">
        <v>0.23115026930635099</v>
      </c>
      <c r="N1308" s="17">
        <v>0.205440847621397</v>
      </c>
      <c r="O1308" s="17">
        <v>0.258609341948072</v>
      </c>
      <c r="P1308" s="17"/>
      <c r="Q1308" s="17">
        <v>0.24320646112163199</v>
      </c>
      <c r="R1308" s="17">
        <v>0.16238060739835999</v>
      </c>
      <c r="S1308" s="17">
        <v>0.198791145803835</v>
      </c>
    </row>
    <row r="1309" spans="2:19" x14ac:dyDescent="0.3">
      <c r="B1309" t="s">
        <v>67</v>
      </c>
      <c r="C1309" s="17">
        <v>0.37429290020753803</v>
      </c>
      <c r="D1309" s="17">
        <v>0.383577824194755</v>
      </c>
      <c r="E1309" s="17">
        <v>0.36722820781438698</v>
      </c>
      <c r="F1309" s="17"/>
      <c r="G1309" s="17">
        <v>0.48297165760678101</v>
      </c>
      <c r="H1309" s="17">
        <v>0.31752140521222399</v>
      </c>
      <c r="I1309" s="17">
        <v>0.37681803960822402</v>
      </c>
      <c r="J1309" s="17">
        <v>0.29001566040607002</v>
      </c>
      <c r="K1309" s="17"/>
      <c r="L1309" s="17">
        <v>0.27653164925821899</v>
      </c>
      <c r="M1309" s="17">
        <v>0.404750407942716</v>
      </c>
      <c r="N1309" s="17">
        <v>0.44504471180279198</v>
      </c>
      <c r="O1309" s="17">
        <v>0.36246472455551398</v>
      </c>
      <c r="P1309" s="17"/>
      <c r="Q1309" s="17">
        <v>0.36657125018276498</v>
      </c>
      <c r="R1309" s="17">
        <v>0.56695761789254095</v>
      </c>
      <c r="S1309" s="17">
        <v>0.45979459864537903</v>
      </c>
    </row>
    <row r="1310" spans="2:19" x14ac:dyDescent="0.3">
      <c r="C1310" s="17"/>
      <c r="D1310" s="17"/>
      <c r="E1310" s="17"/>
      <c r="F1310" s="17"/>
      <c r="G1310" s="17"/>
      <c r="H1310" s="17"/>
      <c r="I1310" s="17"/>
      <c r="J1310" s="17"/>
      <c r="K1310" s="17"/>
      <c r="L1310" s="17"/>
      <c r="M1310" s="17"/>
      <c r="N1310" s="17"/>
      <c r="O1310" s="17"/>
      <c r="P1310" s="17"/>
      <c r="Q1310" s="17"/>
      <c r="R1310" s="17"/>
      <c r="S1310" s="17"/>
    </row>
    <row r="1311" spans="2:19" x14ac:dyDescent="0.3">
      <c r="B1311" s="6" t="s">
        <v>523</v>
      </c>
      <c r="C1311" s="17"/>
      <c r="D1311" s="17"/>
      <c r="E1311" s="17"/>
      <c r="F1311" s="17"/>
      <c r="G1311" s="17"/>
      <c r="H1311" s="17"/>
      <c r="I1311" s="17"/>
      <c r="J1311" s="17"/>
      <c r="K1311" s="17"/>
      <c r="L1311" s="17"/>
      <c r="M1311" s="17"/>
      <c r="N1311" s="17"/>
      <c r="O1311" s="17"/>
      <c r="P1311" s="17"/>
      <c r="Q1311" s="17"/>
      <c r="R1311" s="17"/>
      <c r="S1311" s="17"/>
    </row>
    <row r="1312" spans="2:19" x14ac:dyDescent="0.3">
      <c r="B1312" s="24" t="s">
        <v>50</v>
      </c>
      <c r="C1312" s="17"/>
      <c r="D1312" s="17"/>
      <c r="E1312" s="17"/>
      <c r="F1312" s="17"/>
      <c r="G1312" s="17"/>
      <c r="H1312" s="17"/>
      <c r="I1312" s="17"/>
      <c r="J1312" s="17"/>
      <c r="K1312" s="17"/>
      <c r="L1312" s="17"/>
      <c r="M1312" s="17"/>
      <c r="N1312" s="17"/>
      <c r="O1312" s="17"/>
      <c r="P1312" s="17"/>
      <c r="Q1312" s="17"/>
      <c r="R1312" s="17"/>
      <c r="S1312" s="17"/>
    </row>
    <row r="1313" spans="2:19" x14ac:dyDescent="0.3">
      <c r="B1313" t="s">
        <v>514</v>
      </c>
      <c r="C1313" s="17">
        <v>0.21888476574753199</v>
      </c>
      <c r="D1313" s="17">
        <v>0.22545369030403201</v>
      </c>
      <c r="E1313" s="17">
        <v>0.212112468778619</v>
      </c>
      <c r="F1313" s="17"/>
      <c r="G1313" s="17">
        <v>0.28713966523730799</v>
      </c>
      <c r="H1313" s="17">
        <v>0.17292423531252299</v>
      </c>
      <c r="I1313" s="17">
        <v>0.21372295029285401</v>
      </c>
      <c r="J1313" s="17">
        <v>0.18476979643924299</v>
      </c>
      <c r="K1313" s="17"/>
      <c r="L1313" s="17">
        <v>0.244049799788113</v>
      </c>
      <c r="M1313" s="17">
        <v>0.24731363916517701</v>
      </c>
      <c r="N1313" s="17">
        <v>0.221406513847239</v>
      </c>
      <c r="O1313" s="17">
        <v>0.16024029753375299</v>
      </c>
      <c r="P1313" s="17"/>
      <c r="Q1313" s="17">
        <v>0.20676831426241399</v>
      </c>
      <c r="R1313" s="17">
        <v>0.31296903924216402</v>
      </c>
      <c r="S1313" s="17">
        <v>0.31153589842520302</v>
      </c>
    </row>
    <row r="1314" spans="2:19" x14ac:dyDescent="0.3">
      <c r="B1314" t="s">
        <v>515</v>
      </c>
      <c r="C1314" s="17">
        <v>0.407065797340806</v>
      </c>
      <c r="D1314" s="17">
        <v>0.40706272098044499</v>
      </c>
      <c r="E1314" s="17">
        <v>0.40898795154613299</v>
      </c>
      <c r="F1314" s="17"/>
      <c r="G1314" s="17">
        <v>0.39890031863456699</v>
      </c>
      <c r="H1314" s="17">
        <v>0.41746745914224997</v>
      </c>
      <c r="I1314" s="17">
        <v>0.43013511658989201</v>
      </c>
      <c r="J1314" s="17">
        <v>0.38675448548956298</v>
      </c>
      <c r="K1314" s="17"/>
      <c r="L1314" s="17">
        <v>0.41451676735364801</v>
      </c>
      <c r="M1314" s="17">
        <v>0.421243132508969</v>
      </c>
      <c r="N1314" s="17">
        <v>0.42603481088346701</v>
      </c>
      <c r="O1314" s="17">
        <v>0.36373142001033199</v>
      </c>
      <c r="P1314" s="17"/>
      <c r="Q1314" s="17">
        <v>0.42844942729899299</v>
      </c>
      <c r="R1314" s="17">
        <v>0.33007746059806498</v>
      </c>
      <c r="S1314" s="17">
        <v>0.36380405246491598</v>
      </c>
    </row>
    <row r="1315" spans="2:19" x14ac:dyDescent="0.3">
      <c r="B1315" t="s">
        <v>516</v>
      </c>
      <c r="C1315" s="17">
        <v>0.17847900536196501</v>
      </c>
      <c r="D1315" s="17">
        <v>0.15321252910722499</v>
      </c>
      <c r="E1315" s="17">
        <v>0.203838999273844</v>
      </c>
      <c r="F1315" s="17"/>
      <c r="G1315" s="17">
        <v>0.15406196389294799</v>
      </c>
      <c r="H1315" s="17">
        <v>0.206512458867188</v>
      </c>
      <c r="I1315" s="17">
        <v>0.18581362081699501</v>
      </c>
      <c r="J1315" s="17">
        <v>0.16989455343340601</v>
      </c>
      <c r="K1315" s="17"/>
      <c r="L1315" s="17">
        <v>0.16446431316971899</v>
      </c>
      <c r="M1315" s="17">
        <v>0.16861489961010301</v>
      </c>
      <c r="N1315" s="17">
        <v>0.17294218008194701</v>
      </c>
      <c r="O1315" s="17">
        <v>0.209160549956208</v>
      </c>
      <c r="P1315" s="17"/>
      <c r="Q1315" s="17">
        <v>0.18432742452767301</v>
      </c>
      <c r="R1315" s="17">
        <v>0.15881231331802301</v>
      </c>
      <c r="S1315" s="17">
        <v>0.13527772118241099</v>
      </c>
    </row>
    <row r="1316" spans="2:19" x14ac:dyDescent="0.3">
      <c r="B1316" t="s">
        <v>517</v>
      </c>
      <c r="C1316" s="17">
        <v>9.1135115460702104E-2</v>
      </c>
      <c r="D1316" s="17">
        <v>9.8734051495659905E-2</v>
      </c>
      <c r="E1316" s="17">
        <v>8.0826073025838302E-2</v>
      </c>
      <c r="F1316" s="17"/>
      <c r="G1316" s="17">
        <v>8.1636432281700699E-2</v>
      </c>
      <c r="H1316" s="17">
        <v>9.6933827638207098E-2</v>
      </c>
      <c r="I1316" s="17">
        <v>7.2217473939396801E-2</v>
      </c>
      <c r="J1316" s="17">
        <v>0.114232583199016</v>
      </c>
      <c r="K1316" s="17"/>
      <c r="L1316" s="17">
        <v>7.14683650960804E-2</v>
      </c>
      <c r="M1316" s="17">
        <v>6.9964802900066E-2</v>
      </c>
      <c r="N1316" s="17">
        <v>8.1319901456332694E-2</v>
      </c>
      <c r="O1316" s="17">
        <v>0.14433198358890101</v>
      </c>
      <c r="P1316" s="17"/>
      <c r="Q1316" s="17">
        <v>8.5553263752868799E-2</v>
      </c>
      <c r="R1316" s="17">
        <v>8.6977559179057098E-2</v>
      </c>
      <c r="S1316" s="17">
        <v>0.110019497435732</v>
      </c>
    </row>
    <row r="1317" spans="2:19" x14ac:dyDescent="0.3">
      <c r="B1317" t="s">
        <v>78</v>
      </c>
      <c r="C1317" s="17">
        <v>0.10443531608899401</v>
      </c>
      <c r="D1317" s="17">
        <v>0.11553700811263801</v>
      </c>
      <c r="E1317" s="17">
        <v>9.4234507375565602E-2</v>
      </c>
      <c r="F1317" s="17"/>
      <c r="G1317" s="17">
        <v>7.8261619953476899E-2</v>
      </c>
      <c r="H1317" s="17">
        <v>0.106162019039832</v>
      </c>
      <c r="I1317" s="17">
        <v>9.8110838360862401E-2</v>
      </c>
      <c r="J1317" s="17">
        <v>0.144348581438771</v>
      </c>
      <c r="K1317" s="17"/>
      <c r="L1317" s="17">
        <v>0.10550075459244</v>
      </c>
      <c r="M1317" s="17">
        <v>9.28635258156848E-2</v>
      </c>
      <c r="N1317" s="17">
        <v>9.8296593731014306E-2</v>
      </c>
      <c r="O1317" s="17">
        <v>0.122535748910806</v>
      </c>
      <c r="P1317" s="17"/>
      <c r="Q1317" s="17">
        <v>9.4901570158050605E-2</v>
      </c>
      <c r="R1317" s="17">
        <v>0.11116362766269</v>
      </c>
      <c r="S1317" s="17">
        <v>7.9362830491738895E-2</v>
      </c>
    </row>
    <row r="1318" spans="2:19" x14ac:dyDescent="0.3">
      <c r="B1318" t="s">
        <v>518</v>
      </c>
      <c r="C1318" s="17">
        <v>0.62595056308833896</v>
      </c>
      <c r="D1318" s="17">
        <v>0.632516411284477</v>
      </c>
      <c r="E1318" s="17">
        <v>0.62110042032475199</v>
      </c>
      <c r="F1318" s="17"/>
      <c r="G1318" s="17">
        <v>0.68603998387187404</v>
      </c>
      <c r="H1318" s="17">
        <v>0.59039169445477202</v>
      </c>
      <c r="I1318" s="17">
        <v>0.64385806688274605</v>
      </c>
      <c r="J1318" s="17">
        <v>0.571524281928806</v>
      </c>
      <c r="K1318" s="17"/>
      <c r="L1318" s="17">
        <v>0.65856656714176098</v>
      </c>
      <c r="M1318" s="17">
        <v>0.66855677167414596</v>
      </c>
      <c r="N1318" s="17">
        <v>0.64744132473070604</v>
      </c>
      <c r="O1318" s="17">
        <v>0.523971717544085</v>
      </c>
      <c r="P1318" s="17"/>
      <c r="Q1318" s="17">
        <v>0.63521774156140798</v>
      </c>
      <c r="R1318" s="17">
        <v>0.64304649984022899</v>
      </c>
      <c r="S1318" s="17">
        <v>0.675339950890118</v>
      </c>
    </row>
    <row r="1319" spans="2:19" x14ac:dyDescent="0.3">
      <c r="B1319" t="s">
        <v>519</v>
      </c>
      <c r="C1319" s="17">
        <v>0.269614120822667</v>
      </c>
      <c r="D1319" s="17">
        <v>0.251946580602885</v>
      </c>
      <c r="E1319" s="17">
        <v>0.28466507229968202</v>
      </c>
      <c r="F1319" s="17"/>
      <c r="G1319" s="17">
        <v>0.23569839617464799</v>
      </c>
      <c r="H1319" s="17">
        <v>0.30344628650539501</v>
      </c>
      <c r="I1319" s="17">
        <v>0.25803109475639102</v>
      </c>
      <c r="J1319" s="17">
        <v>0.28412713663242201</v>
      </c>
      <c r="K1319" s="17"/>
      <c r="L1319" s="17">
        <v>0.235932678265799</v>
      </c>
      <c r="M1319" s="17">
        <v>0.23857970251016899</v>
      </c>
      <c r="N1319" s="17">
        <v>0.25426208153828</v>
      </c>
      <c r="O1319" s="17">
        <v>0.35349253354510901</v>
      </c>
      <c r="P1319" s="17"/>
      <c r="Q1319" s="17">
        <v>0.26988068828054201</v>
      </c>
      <c r="R1319" s="17">
        <v>0.24578987249708001</v>
      </c>
      <c r="S1319" s="17">
        <v>0.24529721861814299</v>
      </c>
    </row>
    <row r="1320" spans="2:19" x14ac:dyDescent="0.3">
      <c r="B1320" t="s">
        <v>67</v>
      </c>
      <c r="C1320" s="17">
        <v>0.35633644226567202</v>
      </c>
      <c r="D1320" s="17">
        <v>0.380569830681593</v>
      </c>
      <c r="E1320" s="17">
        <v>0.33643534802507002</v>
      </c>
      <c r="F1320" s="17"/>
      <c r="G1320" s="17">
        <v>0.45034158769722599</v>
      </c>
      <c r="H1320" s="17">
        <v>0.28694540794937701</v>
      </c>
      <c r="I1320" s="17">
        <v>0.38582697212635497</v>
      </c>
      <c r="J1320" s="17">
        <v>0.28739714529638399</v>
      </c>
      <c r="K1320" s="17"/>
      <c r="L1320" s="17">
        <v>0.42263388887596198</v>
      </c>
      <c r="M1320" s="17">
        <v>0.42997706916397699</v>
      </c>
      <c r="N1320" s="17">
        <v>0.39317924319242697</v>
      </c>
      <c r="O1320" s="17">
        <v>0.17047918399897599</v>
      </c>
      <c r="P1320" s="17"/>
      <c r="Q1320" s="17">
        <v>0.36533705328086602</v>
      </c>
      <c r="R1320" s="17">
        <v>0.39725662734314898</v>
      </c>
      <c r="S1320" s="17">
        <v>0.43004273227197498</v>
      </c>
    </row>
    <row r="1321" spans="2:19" x14ac:dyDescent="0.3">
      <c r="C1321" s="17"/>
      <c r="D1321" s="17"/>
      <c r="E1321" s="17"/>
      <c r="F1321" s="17"/>
      <c r="G1321" s="17"/>
      <c r="H1321" s="17"/>
      <c r="I1321" s="17"/>
      <c r="J1321" s="17"/>
      <c r="K1321" s="17"/>
      <c r="L1321" s="17"/>
      <c r="M1321" s="17"/>
      <c r="N1321" s="17"/>
      <c r="O1321" s="17"/>
      <c r="P1321" s="17"/>
      <c r="Q1321" s="17"/>
      <c r="R1321" s="17"/>
      <c r="S1321" s="17"/>
    </row>
    <row r="1322" spans="2:19" x14ac:dyDescent="0.3">
      <c r="B1322" s="6" t="s">
        <v>530</v>
      </c>
      <c r="C1322" s="17"/>
      <c r="D1322" s="17"/>
      <c r="E1322" s="17"/>
      <c r="F1322" s="17"/>
      <c r="G1322" s="17"/>
      <c r="H1322" s="17"/>
      <c r="I1322" s="17"/>
      <c r="J1322" s="17"/>
      <c r="K1322" s="17"/>
      <c r="L1322" s="17"/>
      <c r="M1322" s="17"/>
      <c r="N1322" s="17"/>
      <c r="O1322" s="17"/>
      <c r="P1322" s="17"/>
      <c r="Q1322" s="17"/>
      <c r="R1322" s="17"/>
      <c r="S1322" s="17"/>
    </row>
    <row r="1323" spans="2:19" x14ac:dyDescent="0.3">
      <c r="B1323" s="24" t="s">
        <v>50</v>
      </c>
      <c r="C1323" s="17"/>
      <c r="D1323" s="17"/>
      <c r="E1323" s="17"/>
      <c r="F1323" s="17"/>
      <c r="G1323" s="17"/>
      <c r="H1323" s="17"/>
      <c r="I1323" s="17"/>
      <c r="J1323" s="17"/>
      <c r="K1323" s="17"/>
      <c r="L1323" s="17"/>
      <c r="M1323" s="17"/>
      <c r="N1323" s="17"/>
      <c r="O1323" s="17"/>
      <c r="P1323" s="17"/>
      <c r="Q1323" s="17"/>
      <c r="R1323" s="17"/>
      <c r="S1323" s="17"/>
    </row>
    <row r="1324" spans="2:19" x14ac:dyDescent="0.3">
      <c r="B1324" t="s">
        <v>524</v>
      </c>
      <c r="C1324" s="17">
        <v>0.42718064675102202</v>
      </c>
      <c r="D1324" s="17">
        <v>0.42344619188863503</v>
      </c>
      <c r="E1324" s="17">
        <v>0.42985443968818299</v>
      </c>
      <c r="F1324" s="17"/>
      <c r="G1324" s="17">
        <v>0.48596904111637301</v>
      </c>
      <c r="H1324" s="17">
        <v>0.39749939226862002</v>
      </c>
      <c r="I1324" s="17">
        <v>0.445635298659257</v>
      </c>
      <c r="J1324" s="17">
        <v>0.36688372321521801</v>
      </c>
      <c r="K1324" s="17"/>
      <c r="L1324" s="17">
        <v>0.44446248877939898</v>
      </c>
      <c r="M1324" s="17">
        <v>0.47136404451849101</v>
      </c>
      <c r="N1324" s="17">
        <v>0.42985049548549298</v>
      </c>
      <c r="O1324" s="17">
        <v>0.359219460369953</v>
      </c>
      <c r="P1324" s="17"/>
      <c r="Q1324" s="17">
        <v>0.436521652807835</v>
      </c>
      <c r="R1324" s="17">
        <v>0.50847878555689396</v>
      </c>
      <c r="S1324" s="17">
        <v>0.33771368735903001</v>
      </c>
    </row>
    <row r="1325" spans="2:19" x14ac:dyDescent="0.3">
      <c r="B1325" t="s">
        <v>525</v>
      </c>
      <c r="C1325" s="17">
        <v>0.38890033700184601</v>
      </c>
      <c r="D1325" s="17">
        <v>0.37255445401534798</v>
      </c>
      <c r="E1325" s="17">
        <v>0.40573198646395298</v>
      </c>
      <c r="F1325" s="17"/>
      <c r="G1325" s="17">
        <v>0.39580123758170299</v>
      </c>
      <c r="H1325" s="17">
        <v>0.40144594516412202</v>
      </c>
      <c r="I1325" s="17">
        <v>0.38791671785161203</v>
      </c>
      <c r="J1325" s="17">
        <v>0.36256811745037798</v>
      </c>
      <c r="K1325" s="17"/>
      <c r="L1325" s="17">
        <v>0.37817585063085402</v>
      </c>
      <c r="M1325" s="17">
        <v>0.45253933525810203</v>
      </c>
      <c r="N1325" s="17">
        <v>0.39069854574810597</v>
      </c>
      <c r="O1325" s="17">
        <v>0.328847350890072</v>
      </c>
      <c r="P1325" s="17"/>
      <c r="Q1325" s="17">
        <v>0.39661218429772099</v>
      </c>
      <c r="R1325" s="17">
        <v>0.39409853850483301</v>
      </c>
      <c r="S1325" s="17">
        <v>0.34147691944797498</v>
      </c>
    </row>
    <row r="1326" spans="2:19" x14ac:dyDescent="0.3">
      <c r="B1326" t="s">
        <v>526</v>
      </c>
      <c r="C1326" s="17">
        <v>0.34892506546019397</v>
      </c>
      <c r="D1326" s="17">
        <v>0.33271830175494299</v>
      </c>
      <c r="E1326" s="17">
        <v>0.36463822009885799</v>
      </c>
      <c r="F1326" s="17"/>
      <c r="G1326" s="17">
        <v>0.40156819773680902</v>
      </c>
      <c r="H1326" s="17">
        <v>0.32083171709185598</v>
      </c>
      <c r="I1326" s="17">
        <v>0.37020098107223298</v>
      </c>
      <c r="J1326" s="17">
        <v>0.29133703699156599</v>
      </c>
      <c r="K1326" s="17"/>
      <c r="L1326" s="17">
        <v>0.30460119964964</v>
      </c>
      <c r="M1326" s="17">
        <v>0.34010341848481901</v>
      </c>
      <c r="N1326" s="17">
        <v>0.38636337337556498</v>
      </c>
      <c r="O1326" s="17">
        <v>0.36223190736771199</v>
      </c>
      <c r="P1326" s="17"/>
      <c r="Q1326" s="17">
        <v>0.34383783994152001</v>
      </c>
      <c r="R1326" s="17">
        <v>0.429244973702059</v>
      </c>
      <c r="S1326" s="17">
        <v>0.34679702792709299</v>
      </c>
    </row>
    <row r="1327" spans="2:19" x14ac:dyDescent="0.3">
      <c r="B1327" t="s">
        <v>527</v>
      </c>
      <c r="C1327" s="17">
        <v>0.34077863234345901</v>
      </c>
      <c r="D1327" s="17">
        <v>0.32589423565915798</v>
      </c>
      <c r="E1327" s="17">
        <v>0.35675852258587898</v>
      </c>
      <c r="F1327" s="17"/>
      <c r="G1327" s="17">
        <v>0.371551705082242</v>
      </c>
      <c r="H1327" s="17">
        <v>0.33358163940053998</v>
      </c>
      <c r="I1327" s="17">
        <v>0.34479302319731497</v>
      </c>
      <c r="J1327" s="17">
        <v>0.30212769848557702</v>
      </c>
      <c r="K1327" s="17"/>
      <c r="L1327" s="17">
        <v>0.35950469295939502</v>
      </c>
      <c r="M1327" s="17">
        <v>0.35190301201193003</v>
      </c>
      <c r="N1327" s="17">
        <v>0.34522437386828098</v>
      </c>
      <c r="O1327" s="17">
        <v>0.30520466451221401</v>
      </c>
      <c r="P1327" s="17"/>
      <c r="Q1327" s="17">
        <v>0.34423447946320401</v>
      </c>
      <c r="R1327" s="17">
        <v>0.41179580803190202</v>
      </c>
      <c r="S1327" s="17">
        <v>0.31978981119802702</v>
      </c>
    </row>
    <row r="1328" spans="2:19" x14ac:dyDescent="0.3">
      <c r="B1328" t="s">
        <v>528</v>
      </c>
      <c r="C1328" s="17">
        <v>0.33882415998239901</v>
      </c>
      <c r="D1328" s="17">
        <v>0.30522281342524799</v>
      </c>
      <c r="E1328" s="17">
        <v>0.37058649603266403</v>
      </c>
      <c r="F1328" s="17"/>
      <c r="G1328" s="17">
        <v>0.42641287508585002</v>
      </c>
      <c r="H1328" s="17">
        <v>0.32694390450320998</v>
      </c>
      <c r="I1328" s="17">
        <v>0.30134842773919002</v>
      </c>
      <c r="J1328" s="17">
        <v>0.27062124046465502</v>
      </c>
      <c r="K1328" s="17"/>
      <c r="L1328" s="17">
        <v>0.28446967132939199</v>
      </c>
      <c r="M1328" s="17">
        <v>0.34107118597012498</v>
      </c>
      <c r="N1328" s="17">
        <v>0.36198270569846303</v>
      </c>
      <c r="O1328" s="17">
        <v>0.36565993004493202</v>
      </c>
      <c r="P1328" s="17"/>
      <c r="Q1328" s="17">
        <v>0.339763675521569</v>
      </c>
      <c r="R1328" s="17">
        <v>0.38646770241394002</v>
      </c>
      <c r="S1328" s="17">
        <v>0.35737285722927298</v>
      </c>
    </row>
    <row r="1329" spans="2:19" x14ac:dyDescent="0.3">
      <c r="B1329" t="s">
        <v>529</v>
      </c>
      <c r="C1329" s="17">
        <v>0.175180894192067</v>
      </c>
      <c r="D1329" s="17">
        <v>0.17505601989981801</v>
      </c>
      <c r="E1329" s="17">
        <v>0.176168407281212</v>
      </c>
      <c r="F1329" s="17"/>
      <c r="G1329" s="17">
        <v>0.21285092623954899</v>
      </c>
      <c r="H1329" s="17">
        <v>0.17066412013809501</v>
      </c>
      <c r="I1329" s="17">
        <v>0.15892151633628501</v>
      </c>
      <c r="J1329" s="17">
        <v>0.13997545344538101</v>
      </c>
      <c r="K1329" s="17"/>
      <c r="L1329" s="17">
        <v>0.167772037819301</v>
      </c>
      <c r="M1329" s="17">
        <v>0.19175280481809701</v>
      </c>
      <c r="N1329" s="17">
        <v>0.19097508003341501</v>
      </c>
      <c r="O1329" s="17">
        <v>0.14755586221209799</v>
      </c>
      <c r="P1329" s="17"/>
      <c r="Q1329" s="17">
        <v>0.168341612758689</v>
      </c>
      <c r="R1329" s="17">
        <v>0.249460463779659</v>
      </c>
      <c r="S1329" s="17">
        <v>0.22897546483473899</v>
      </c>
    </row>
    <row r="1330" spans="2:19" x14ac:dyDescent="0.3">
      <c r="B1330" t="s">
        <v>78</v>
      </c>
      <c r="C1330" s="17">
        <v>6.3069482125374804E-2</v>
      </c>
      <c r="D1330" s="17">
        <v>6.7524905865425297E-2</v>
      </c>
      <c r="E1330" s="17">
        <v>5.8397619090429898E-2</v>
      </c>
      <c r="F1330" s="17"/>
      <c r="G1330" s="17">
        <v>3.3135045443746E-2</v>
      </c>
      <c r="H1330" s="17">
        <v>5.9753834038729498E-2</v>
      </c>
      <c r="I1330" s="17">
        <v>4.9578112914622503E-2</v>
      </c>
      <c r="J1330" s="17">
        <v>0.11935980157798</v>
      </c>
      <c r="K1330" s="17"/>
      <c r="L1330" s="17">
        <v>7.5807656247947094E-2</v>
      </c>
      <c r="M1330" s="17">
        <v>5.3697671630588799E-2</v>
      </c>
      <c r="N1330" s="17">
        <v>6.40061844780309E-2</v>
      </c>
      <c r="O1330" s="17">
        <v>5.9452725138168599E-2</v>
      </c>
      <c r="P1330" s="17"/>
      <c r="Q1330" s="17">
        <v>5.9489212888828802E-2</v>
      </c>
      <c r="R1330" s="17">
        <v>4.04699022624741E-2</v>
      </c>
      <c r="S1330" s="17">
        <v>4.4635506846173498E-2</v>
      </c>
    </row>
    <row r="1331" spans="2:19" x14ac:dyDescent="0.3">
      <c r="B1331" t="s">
        <v>48</v>
      </c>
      <c r="C1331" s="17">
        <v>0.17617400545256001</v>
      </c>
      <c r="D1331" s="17">
        <v>0.18634805517792299</v>
      </c>
      <c r="E1331" s="17">
        <v>0.165290022683383</v>
      </c>
      <c r="F1331" s="17"/>
      <c r="G1331" s="17">
        <v>0.14885283831869101</v>
      </c>
      <c r="H1331" s="17">
        <v>0.20057988405295499</v>
      </c>
      <c r="I1331" s="17">
        <v>0.17286996426332699</v>
      </c>
      <c r="J1331" s="17">
        <v>0.19053210912423299</v>
      </c>
      <c r="K1331" s="17"/>
      <c r="L1331" s="17">
        <v>0.16772642626197301</v>
      </c>
      <c r="M1331" s="17">
        <v>0.15004025320185399</v>
      </c>
      <c r="N1331" s="17">
        <v>0.17311050601421599</v>
      </c>
      <c r="O1331" s="17">
        <v>0.216205604199458</v>
      </c>
      <c r="P1331" s="17"/>
      <c r="Q1331" s="17">
        <v>0.17034919012046301</v>
      </c>
      <c r="R1331" s="17">
        <v>0.12719877614935399</v>
      </c>
      <c r="S1331" s="17">
        <v>0.22255968393049999</v>
      </c>
    </row>
    <row r="1332" spans="2:19" x14ac:dyDescent="0.3">
      <c r="C1332" s="17"/>
      <c r="D1332" s="17"/>
      <c r="E1332" s="17"/>
      <c r="F1332" s="17"/>
      <c r="G1332" s="17"/>
      <c r="H1332" s="17"/>
      <c r="I1332" s="17"/>
      <c r="J1332" s="17"/>
      <c r="K1332" s="17"/>
      <c r="L1332" s="17"/>
      <c r="M1332" s="17"/>
      <c r="N1332" s="17"/>
      <c r="O1332" s="17"/>
      <c r="P1332" s="17"/>
      <c r="Q1332" s="17"/>
      <c r="R1332" s="17"/>
      <c r="S1332" s="17"/>
    </row>
    <row r="1333" spans="2:19" x14ac:dyDescent="0.3">
      <c r="B1333" s="6" t="s">
        <v>538</v>
      </c>
      <c r="C1333" s="17"/>
      <c r="D1333" s="17"/>
      <c r="E1333" s="17"/>
      <c r="F1333" s="17"/>
      <c r="G1333" s="17"/>
      <c r="H1333" s="17"/>
      <c r="I1333" s="17"/>
      <c r="J1333" s="17"/>
      <c r="K1333" s="17"/>
      <c r="L1333" s="17"/>
      <c r="M1333" s="17"/>
      <c r="N1333" s="17"/>
      <c r="O1333" s="17"/>
      <c r="P1333" s="17"/>
      <c r="Q1333" s="17"/>
      <c r="R1333" s="17"/>
      <c r="S1333" s="17"/>
    </row>
    <row r="1334" spans="2:19" x14ac:dyDescent="0.3">
      <c r="B1334" s="24" t="s">
        <v>50</v>
      </c>
      <c r="C1334" s="17"/>
      <c r="D1334" s="17"/>
      <c r="E1334" s="17"/>
      <c r="F1334" s="17"/>
      <c r="G1334" s="17"/>
      <c r="H1334" s="17"/>
      <c r="I1334" s="17"/>
      <c r="J1334" s="17"/>
      <c r="K1334" s="17"/>
      <c r="L1334" s="17"/>
      <c r="M1334" s="17"/>
      <c r="N1334" s="17"/>
      <c r="O1334" s="17"/>
      <c r="P1334" s="17"/>
      <c r="Q1334" s="17"/>
      <c r="R1334" s="17"/>
      <c r="S1334" s="17"/>
    </row>
    <row r="1335" spans="2:19" x14ac:dyDescent="0.3">
      <c r="B1335" t="s">
        <v>531</v>
      </c>
      <c r="C1335" s="17">
        <v>0.47979070919901201</v>
      </c>
      <c r="D1335" s="17">
        <v>0.46216590543360297</v>
      </c>
      <c r="E1335" s="17">
        <v>0.494445393289837</v>
      </c>
      <c r="F1335" s="17"/>
      <c r="G1335" s="17">
        <v>0.51464406979495902</v>
      </c>
      <c r="H1335" s="17">
        <v>0.47726786331659998</v>
      </c>
      <c r="I1335" s="17">
        <v>0.465632404825364</v>
      </c>
      <c r="J1335" s="17">
        <v>0.44765362464769398</v>
      </c>
      <c r="K1335" s="17"/>
      <c r="L1335" s="17">
        <v>0.44746918652496898</v>
      </c>
      <c r="M1335" s="17">
        <v>0.48519261469524899</v>
      </c>
      <c r="N1335" s="17">
        <v>0.51296429711324298</v>
      </c>
      <c r="O1335" s="17">
        <v>0.47033169185833801</v>
      </c>
      <c r="P1335" s="17"/>
      <c r="Q1335" s="17">
        <v>0.484020723664286</v>
      </c>
      <c r="R1335" s="17">
        <v>0.52887442492474901</v>
      </c>
      <c r="S1335" s="17">
        <v>0.44285411421662602</v>
      </c>
    </row>
    <row r="1336" spans="2:19" x14ac:dyDescent="0.3">
      <c r="B1336" t="s">
        <v>532</v>
      </c>
      <c r="C1336" s="17">
        <v>0.47799571254065698</v>
      </c>
      <c r="D1336" s="17">
        <v>0.45752737094338303</v>
      </c>
      <c r="E1336" s="17">
        <v>0.49884174848393897</v>
      </c>
      <c r="F1336" s="17"/>
      <c r="G1336" s="17">
        <v>0.50349167835007103</v>
      </c>
      <c r="H1336" s="17">
        <v>0.47928407662227901</v>
      </c>
      <c r="I1336" s="17">
        <v>0.50157144829469003</v>
      </c>
      <c r="J1336" s="17">
        <v>0.421747564673286</v>
      </c>
      <c r="K1336" s="17"/>
      <c r="L1336" s="17">
        <v>0.46086766984676297</v>
      </c>
      <c r="M1336" s="17">
        <v>0.51075498189799795</v>
      </c>
      <c r="N1336" s="17">
        <v>0.47697177807104502</v>
      </c>
      <c r="O1336" s="17">
        <v>0.460801892917097</v>
      </c>
      <c r="P1336" s="17"/>
      <c r="Q1336" s="17">
        <v>0.480696997663072</v>
      </c>
      <c r="R1336" s="17">
        <v>0.50208048544099904</v>
      </c>
      <c r="S1336" s="17">
        <v>0.48683911963567</v>
      </c>
    </row>
    <row r="1337" spans="2:19" x14ac:dyDescent="0.3">
      <c r="B1337" t="s">
        <v>533</v>
      </c>
      <c r="C1337" s="17">
        <v>0.46151118647167599</v>
      </c>
      <c r="D1337" s="17">
        <v>0.45468976110478598</v>
      </c>
      <c r="E1337" s="17">
        <v>0.46891738744073203</v>
      </c>
      <c r="F1337" s="17"/>
      <c r="G1337" s="17">
        <v>0.49169672009561899</v>
      </c>
      <c r="H1337" s="17">
        <v>0.490137386609446</v>
      </c>
      <c r="I1337" s="17">
        <v>0.435723647292448</v>
      </c>
      <c r="J1337" s="17">
        <v>0.41063075371284002</v>
      </c>
      <c r="K1337" s="17"/>
      <c r="L1337" s="17">
        <v>0.45266449761140198</v>
      </c>
      <c r="M1337" s="17">
        <v>0.47286673216787101</v>
      </c>
      <c r="N1337" s="17">
        <v>0.46632403018329199</v>
      </c>
      <c r="O1337" s="17">
        <v>0.452862254086427</v>
      </c>
      <c r="P1337" s="17"/>
      <c r="Q1337" s="17">
        <v>0.45748514118170103</v>
      </c>
      <c r="R1337" s="17">
        <v>0.45412924939903998</v>
      </c>
      <c r="S1337" s="17">
        <v>0.48036916981816702</v>
      </c>
    </row>
    <row r="1338" spans="2:19" x14ac:dyDescent="0.3">
      <c r="B1338" t="s">
        <v>534</v>
      </c>
      <c r="C1338" s="17">
        <v>0.42911359431467799</v>
      </c>
      <c r="D1338" s="17">
        <v>0.42238992731165997</v>
      </c>
      <c r="E1338" s="17">
        <v>0.43644195261251101</v>
      </c>
      <c r="F1338" s="17"/>
      <c r="G1338" s="17">
        <v>0.48400055995628899</v>
      </c>
      <c r="H1338" s="17">
        <v>0.42642757201110998</v>
      </c>
      <c r="I1338" s="17">
        <v>0.39722060899219702</v>
      </c>
      <c r="J1338" s="17">
        <v>0.388163340980201</v>
      </c>
      <c r="K1338" s="17"/>
      <c r="L1338" s="17">
        <v>0.38600395306544599</v>
      </c>
      <c r="M1338" s="17">
        <v>0.43958073678978798</v>
      </c>
      <c r="N1338" s="17">
        <v>0.44689159053869199</v>
      </c>
      <c r="O1338" s="17">
        <v>0.44164289406978002</v>
      </c>
      <c r="P1338" s="17"/>
      <c r="Q1338" s="17">
        <v>0.42558879010328698</v>
      </c>
      <c r="R1338" s="17">
        <v>0.49019804862657301</v>
      </c>
      <c r="S1338" s="17">
        <v>0.449952799126762</v>
      </c>
    </row>
    <row r="1339" spans="2:19" x14ac:dyDescent="0.3">
      <c r="B1339" t="s">
        <v>535</v>
      </c>
      <c r="C1339" s="17">
        <v>0.36447579053137702</v>
      </c>
      <c r="D1339" s="17">
        <v>0.33762485784187002</v>
      </c>
      <c r="E1339" s="17">
        <v>0.39177824777174802</v>
      </c>
      <c r="F1339" s="17"/>
      <c r="G1339" s="17">
        <v>0.39971527067577001</v>
      </c>
      <c r="H1339" s="17">
        <v>0.35756494754562301</v>
      </c>
      <c r="I1339" s="17">
        <v>0.37754155183841598</v>
      </c>
      <c r="J1339" s="17">
        <v>0.31377669684958898</v>
      </c>
      <c r="K1339" s="17"/>
      <c r="L1339" s="17">
        <v>0.32789412994523698</v>
      </c>
      <c r="M1339" s="17">
        <v>0.38269147025276901</v>
      </c>
      <c r="N1339" s="17">
        <v>0.36484969789002603</v>
      </c>
      <c r="O1339" s="17">
        <v>0.38095102908527501</v>
      </c>
      <c r="P1339" s="17"/>
      <c r="Q1339" s="17">
        <v>0.36702020193685703</v>
      </c>
      <c r="R1339" s="17">
        <v>0.38758161418554099</v>
      </c>
      <c r="S1339" s="17">
        <v>0.34863361914973701</v>
      </c>
    </row>
    <row r="1340" spans="2:19" x14ac:dyDescent="0.3">
      <c r="B1340" t="s">
        <v>536</v>
      </c>
      <c r="C1340" s="17">
        <v>0.36360536037313701</v>
      </c>
      <c r="D1340" s="17">
        <v>0.35299267926890199</v>
      </c>
      <c r="E1340" s="17">
        <v>0.37438507552163502</v>
      </c>
      <c r="F1340" s="17"/>
      <c r="G1340" s="17">
        <v>0.38857440730619203</v>
      </c>
      <c r="H1340" s="17">
        <v>0.39926597001193398</v>
      </c>
      <c r="I1340" s="17">
        <v>0.33463179209329103</v>
      </c>
      <c r="J1340" s="17">
        <v>0.31435120423672003</v>
      </c>
      <c r="K1340" s="17"/>
      <c r="L1340" s="17">
        <v>0.38434712931538101</v>
      </c>
      <c r="M1340" s="17">
        <v>0.36419755847693203</v>
      </c>
      <c r="N1340" s="17">
        <v>0.35939394312463002</v>
      </c>
      <c r="O1340" s="17">
        <v>0.34678546216763301</v>
      </c>
      <c r="P1340" s="17"/>
      <c r="Q1340" s="17">
        <v>0.36166286012021898</v>
      </c>
      <c r="R1340" s="17">
        <v>0.40400242534368502</v>
      </c>
      <c r="S1340" s="17">
        <v>0.38244534805800301</v>
      </c>
    </row>
    <row r="1341" spans="2:19" x14ac:dyDescent="0.3">
      <c r="B1341" t="s">
        <v>78</v>
      </c>
      <c r="C1341" s="17">
        <v>9.1447025195361603E-2</v>
      </c>
      <c r="D1341" s="17">
        <v>9.8032299463279807E-2</v>
      </c>
      <c r="E1341" s="17">
        <v>8.5648118490923103E-2</v>
      </c>
      <c r="F1341" s="17"/>
      <c r="G1341" s="17">
        <v>5.5826889494022799E-2</v>
      </c>
      <c r="H1341" s="17">
        <v>8.5166561219125997E-2</v>
      </c>
      <c r="I1341" s="17">
        <v>9.1865286386460396E-2</v>
      </c>
      <c r="J1341" s="17">
        <v>0.146340001283044</v>
      </c>
      <c r="K1341" s="17"/>
      <c r="L1341" s="17">
        <v>0.116404631380326</v>
      </c>
      <c r="M1341" s="17">
        <v>7.1530581345487093E-2</v>
      </c>
      <c r="N1341" s="17">
        <v>8.3444573723842896E-2</v>
      </c>
      <c r="O1341" s="17">
        <v>9.6699576098201206E-2</v>
      </c>
      <c r="P1341" s="17"/>
      <c r="Q1341" s="17">
        <v>9.0806620911384806E-2</v>
      </c>
      <c r="R1341" s="17">
        <v>4.3186292923856402E-2</v>
      </c>
      <c r="S1341" s="17">
        <v>6.6202524108581406E-2</v>
      </c>
    </row>
    <row r="1342" spans="2:19" x14ac:dyDescent="0.3">
      <c r="B1342" t="s">
        <v>537</v>
      </c>
      <c r="C1342" s="17">
        <v>7.22070852324668E-2</v>
      </c>
      <c r="D1342" s="17">
        <v>7.1588174121203704E-2</v>
      </c>
      <c r="E1342" s="17">
        <v>7.2588452070697501E-2</v>
      </c>
      <c r="F1342" s="17"/>
      <c r="G1342" s="17">
        <v>6.8278259710686198E-2</v>
      </c>
      <c r="H1342" s="17">
        <v>6.90166835034903E-2</v>
      </c>
      <c r="I1342" s="17">
        <v>8.4882547176556494E-2</v>
      </c>
      <c r="J1342" s="17">
        <v>7.0713193345134803E-2</v>
      </c>
      <c r="K1342" s="17"/>
      <c r="L1342" s="17">
        <v>6.2523921580855499E-2</v>
      </c>
      <c r="M1342" s="17">
        <v>7.90125265081629E-2</v>
      </c>
      <c r="N1342" s="17">
        <v>7.3329478380475294E-2</v>
      </c>
      <c r="O1342" s="17">
        <v>7.3313827976971904E-2</v>
      </c>
      <c r="P1342" s="17"/>
      <c r="Q1342" s="17">
        <v>6.8901693942440695E-2</v>
      </c>
      <c r="R1342" s="17">
        <v>9.6286995423396193E-2</v>
      </c>
      <c r="S1342" s="17">
        <v>6.7213728437459597E-2</v>
      </c>
    </row>
    <row r="1343" spans="2:19" x14ac:dyDescent="0.3">
      <c r="C1343" s="17"/>
      <c r="D1343" s="17"/>
      <c r="E1343" s="17"/>
      <c r="F1343" s="17"/>
      <c r="G1343" s="17"/>
      <c r="H1343" s="17"/>
      <c r="I1343" s="17"/>
      <c r="J1343" s="17"/>
      <c r="K1343" s="17"/>
      <c r="L1343" s="17"/>
      <c r="M1343" s="17"/>
      <c r="N1343" s="17"/>
      <c r="O1343" s="17"/>
      <c r="P1343" s="17"/>
      <c r="Q1343" s="17"/>
      <c r="R1343" s="17"/>
      <c r="S1343" s="17"/>
    </row>
    <row r="1344" spans="2:19" x14ac:dyDescent="0.3">
      <c r="B1344" s="6" t="s">
        <v>269</v>
      </c>
      <c r="C1344" s="17"/>
      <c r="D1344" s="17"/>
      <c r="E1344" s="17"/>
      <c r="F1344" s="17"/>
      <c r="G1344" s="17"/>
      <c r="H1344" s="17"/>
      <c r="I1344" s="17"/>
      <c r="J1344" s="17"/>
      <c r="K1344" s="17"/>
      <c r="L1344" s="17"/>
      <c r="M1344" s="17"/>
      <c r="N1344" s="17"/>
      <c r="O1344" s="17"/>
      <c r="P1344" s="17"/>
      <c r="Q1344" s="17"/>
      <c r="R1344" s="17"/>
      <c r="S1344" s="17"/>
    </row>
    <row r="1345" spans="2:19" x14ac:dyDescent="0.3">
      <c r="B1345" s="24" t="s">
        <v>50</v>
      </c>
      <c r="C1345" s="17"/>
      <c r="D1345" s="17"/>
      <c r="E1345" s="17"/>
      <c r="F1345" s="17"/>
      <c r="G1345" s="17"/>
      <c r="H1345" s="17"/>
      <c r="I1345" s="17"/>
      <c r="J1345" s="17"/>
      <c r="K1345" s="17"/>
      <c r="L1345" s="17"/>
      <c r="M1345" s="17"/>
      <c r="N1345" s="17"/>
      <c r="O1345" s="17"/>
      <c r="P1345" s="17"/>
      <c r="Q1345" s="17"/>
      <c r="R1345" s="17"/>
      <c r="S1345" s="17"/>
    </row>
    <row r="1346" spans="2:19" x14ac:dyDescent="0.3">
      <c r="B1346" t="s">
        <v>539</v>
      </c>
      <c r="C1346" s="17">
        <v>0.356444858993964</v>
      </c>
      <c r="D1346" s="17">
        <v>0.36339505090626201</v>
      </c>
      <c r="E1346" s="17">
        <v>0.35052106582748899</v>
      </c>
      <c r="F1346" s="17"/>
      <c r="G1346" s="17">
        <v>0.38743599486818098</v>
      </c>
      <c r="H1346" s="17">
        <v>0.35308568311229599</v>
      </c>
      <c r="I1346" s="17">
        <v>0.37586081367799501</v>
      </c>
      <c r="J1346" s="17">
        <v>0.303466511615962</v>
      </c>
      <c r="K1346" s="17"/>
      <c r="L1346" s="17">
        <v>0.32390295622783599</v>
      </c>
      <c r="M1346" s="17">
        <v>0.39202599599518001</v>
      </c>
      <c r="N1346" s="17">
        <v>0.35770945300780599</v>
      </c>
      <c r="O1346" s="17">
        <v>0.34913364028278898</v>
      </c>
      <c r="P1346" s="17"/>
      <c r="Q1346" s="17">
        <v>0.35618629668878898</v>
      </c>
      <c r="R1346" s="17">
        <v>0.38390438995276899</v>
      </c>
      <c r="S1346" s="17">
        <v>0.40886507275464101</v>
      </c>
    </row>
    <row r="1347" spans="2:19" x14ac:dyDescent="0.3">
      <c r="B1347" t="s">
        <v>540</v>
      </c>
      <c r="C1347" s="17">
        <v>0.48433039787181897</v>
      </c>
      <c r="D1347" s="17">
        <v>0.46918251498850899</v>
      </c>
      <c r="E1347" s="17">
        <v>0.49784397917144602</v>
      </c>
      <c r="F1347" s="17"/>
      <c r="G1347" s="17">
        <v>0.51977808392469005</v>
      </c>
      <c r="H1347" s="17">
        <v>0.469958310647489</v>
      </c>
      <c r="I1347" s="17">
        <v>0.45488851603789299</v>
      </c>
      <c r="J1347" s="17">
        <v>0.47906235643195899</v>
      </c>
      <c r="K1347" s="17"/>
      <c r="L1347" s="17">
        <v>0.47760091919853598</v>
      </c>
      <c r="M1347" s="17">
        <v>0.464254264239431</v>
      </c>
      <c r="N1347" s="17">
        <v>0.494402758004725</v>
      </c>
      <c r="O1347" s="17">
        <v>0.50186170185459</v>
      </c>
      <c r="P1347" s="17"/>
      <c r="Q1347" s="17">
        <v>0.48802969465646501</v>
      </c>
      <c r="R1347" s="17">
        <v>0.51674013781082795</v>
      </c>
      <c r="S1347" s="17">
        <v>0.47396854110387399</v>
      </c>
    </row>
    <row r="1348" spans="2:19" x14ac:dyDescent="0.3">
      <c r="B1348" t="s">
        <v>78</v>
      </c>
      <c r="C1348" s="17">
        <v>0.159224743134217</v>
      </c>
      <c r="D1348" s="17">
        <v>0.167422434105228</v>
      </c>
      <c r="E1348" s="17">
        <v>0.151634955001065</v>
      </c>
      <c r="F1348" s="17"/>
      <c r="G1348" s="17">
        <v>9.2785921207128197E-2</v>
      </c>
      <c r="H1348" s="17">
        <v>0.17695600624021501</v>
      </c>
      <c r="I1348" s="17">
        <v>0.169250670284112</v>
      </c>
      <c r="J1348" s="17">
        <v>0.21747113195207901</v>
      </c>
      <c r="K1348" s="17"/>
      <c r="L1348" s="17">
        <v>0.198496124573628</v>
      </c>
      <c r="M1348" s="17">
        <v>0.14371973976538899</v>
      </c>
      <c r="N1348" s="17">
        <v>0.14788778898746899</v>
      </c>
      <c r="O1348" s="17">
        <v>0.14900465786262099</v>
      </c>
      <c r="P1348" s="17"/>
      <c r="Q1348" s="17">
        <v>0.15578400865474501</v>
      </c>
      <c r="R1348" s="17">
        <v>9.9355472236402301E-2</v>
      </c>
      <c r="S1348" s="17">
        <v>0.117166386141485</v>
      </c>
    </row>
    <row r="1349" spans="2:19" x14ac:dyDescent="0.3">
      <c r="C1349" s="17"/>
      <c r="D1349" s="17"/>
      <c r="E1349" s="17"/>
      <c r="F1349" s="17"/>
      <c r="G1349" s="17"/>
      <c r="H1349" s="17"/>
      <c r="I1349" s="17"/>
      <c r="J1349" s="17"/>
      <c r="K1349" s="17"/>
      <c r="L1349" s="17"/>
      <c r="M1349" s="17"/>
      <c r="N1349" s="17"/>
      <c r="O1349" s="17"/>
      <c r="P1349" s="17"/>
      <c r="Q1349" s="17"/>
      <c r="R1349" s="17"/>
      <c r="S1349" s="17"/>
    </row>
    <row r="1350" spans="2:19" x14ac:dyDescent="0.3">
      <c r="B1350" s="6" t="s">
        <v>550</v>
      </c>
      <c r="C1350" s="17"/>
      <c r="D1350" s="17"/>
      <c r="E1350" s="17"/>
      <c r="F1350" s="17"/>
      <c r="G1350" s="17"/>
      <c r="H1350" s="17"/>
      <c r="I1350" s="17"/>
      <c r="J1350" s="17"/>
      <c r="K1350" s="17"/>
      <c r="L1350" s="17"/>
      <c r="M1350" s="17"/>
      <c r="N1350" s="17"/>
      <c r="O1350" s="17"/>
      <c r="P1350" s="17"/>
      <c r="Q1350" s="17"/>
      <c r="R1350" s="17"/>
      <c r="S1350" s="17"/>
    </row>
    <row r="1351" spans="2:19" x14ac:dyDescent="0.3">
      <c r="B1351" s="24" t="s">
        <v>50</v>
      </c>
      <c r="C1351" s="17"/>
      <c r="D1351" s="17"/>
      <c r="E1351" s="17"/>
      <c r="F1351" s="17"/>
      <c r="G1351" s="17"/>
      <c r="H1351" s="17"/>
      <c r="I1351" s="17"/>
      <c r="J1351" s="17"/>
      <c r="K1351" s="17"/>
      <c r="L1351" s="17"/>
      <c r="M1351" s="17"/>
      <c r="N1351" s="17"/>
      <c r="O1351" s="17"/>
      <c r="P1351" s="17"/>
      <c r="Q1351" s="17"/>
      <c r="R1351" s="17"/>
      <c r="S1351" s="17"/>
    </row>
    <row r="1352" spans="2:19" x14ac:dyDescent="0.3">
      <c r="B1352" t="s">
        <v>541</v>
      </c>
      <c r="C1352" s="17">
        <v>0.53017877878846098</v>
      </c>
      <c r="D1352" s="17">
        <v>0.51290549293315901</v>
      </c>
      <c r="E1352" s="17">
        <v>0.54888924355979496</v>
      </c>
      <c r="F1352" s="17"/>
      <c r="G1352" s="17">
        <v>0.57542608172821297</v>
      </c>
      <c r="H1352" s="17">
        <v>0.554184644114882</v>
      </c>
      <c r="I1352" s="17">
        <v>0.54782685301178902</v>
      </c>
      <c r="J1352" s="17">
        <v>0.43069218148260302</v>
      </c>
      <c r="K1352" s="17"/>
      <c r="L1352" s="17">
        <v>0.49808871416884498</v>
      </c>
      <c r="M1352" s="17">
        <v>0.56684925649315998</v>
      </c>
      <c r="N1352" s="17">
        <v>0.53411930927253704</v>
      </c>
      <c r="O1352" s="17">
        <v>0.51833860311439295</v>
      </c>
      <c r="P1352" s="17"/>
      <c r="Q1352" s="17">
        <v>0.53633354417064705</v>
      </c>
      <c r="R1352" s="17">
        <v>0.52114738114275005</v>
      </c>
      <c r="S1352" s="17">
        <v>0.54370237120166798</v>
      </c>
    </row>
    <row r="1353" spans="2:19" x14ac:dyDescent="0.3">
      <c r="B1353" t="s">
        <v>542</v>
      </c>
      <c r="C1353" s="17">
        <v>0.5078692631067</v>
      </c>
      <c r="D1353" s="17">
        <v>0.50319931747938595</v>
      </c>
      <c r="E1353" s="17">
        <v>0.51531569589822102</v>
      </c>
      <c r="F1353" s="17"/>
      <c r="G1353" s="17">
        <v>0.554589873296365</v>
      </c>
      <c r="H1353" s="17">
        <v>0.52745289143712304</v>
      </c>
      <c r="I1353" s="17">
        <v>0.47475124489090498</v>
      </c>
      <c r="J1353" s="17">
        <v>0.45728092233919998</v>
      </c>
      <c r="K1353" s="17"/>
      <c r="L1353" s="17">
        <v>0.49679123961233002</v>
      </c>
      <c r="M1353" s="17">
        <v>0.5346079379641</v>
      </c>
      <c r="N1353" s="17">
        <v>0.51710951139129102</v>
      </c>
      <c r="O1353" s="17">
        <v>0.48001752886188898</v>
      </c>
      <c r="P1353" s="17"/>
      <c r="Q1353" s="17">
        <v>0.51462566329613202</v>
      </c>
      <c r="R1353" s="17">
        <v>0.54176993669895102</v>
      </c>
      <c r="S1353" s="17">
        <v>0.54250940078427801</v>
      </c>
    </row>
    <row r="1354" spans="2:19" x14ac:dyDescent="0.3">
      <c r="B1354" t="s">
        <v>543</v>
      </c>
      <c r="C1354" s="17">
        <v>0.43301758820293001</v>
      </c>
      <c r="D1354" s="17">
        <v>0.44885721472284101</v>
      </c>
      <c r="E1354" s="17">
        <v>0.41691577415224401</v>
      </c>
      <c r="F1354" s="17"/>
      <c r="G1354" s="17">
        <v>0.45754504838107102</v>
      </c>
      <c r="H1354" s="17">
        <v>0.46886926481524499</v>
      </c>
      <c r="I1354" s="17">
        <v>0.44732549113207898</v>
      </c>
      <c r="J1354" s="17">
        <v>0.346081766209418</v>
      </c>
      <c r="K1354" s="17"/>
      <c r="L1354" s="17">
        <v>0.42049766179178699</v>
      </c>
      <c r="M1354" s="17">
        <v>0.47363785158180299</v>
      </c>
      <c r="N1354" s="17">
        <v>0.448469165477064</v>
      </c>
      <c r="O1354" s="17">
        <v>0.384865042316895</v>
      </c>
      <c r="P1354" s="17"/>
      <c r="Q1354" s="17">
        <v>0.43055053649963598</v>
      </c>
      <c r="R1354" s="17">
        <v>0.52282378251500905</v>
      </c>
      <c r="S1354" s="17">
        <v>0.44628334694994798</v>
      </c>
    </row>
    <row r="1355" spans="2:19" x14ac:dyDescent="0.3">
      <c r="B1355" t="s">
        <v>544</v>
      </c>
      <c r="C1355" s="17">
        <v>0.26748491412523501</v>
      </c>
      <c r="D1355" s="17">
        <v>0.26662113422023198</v>
      </c>
      <c r="E1355" s="17">
        <v>0.268704155397955</v>
      </c>
      <c r="F1355" s="17"/>
      <c r="G1355" s="17">
        <v>0.329063724513872</v>
      </c>
      <c r="H1355" s="17">
        <v>0.235782639581918</v>
      </c>
      <c r="I1355" s="17">
        <v>0.24728682584885101</v>
      </c>
      <c r="J1355" s="17">
        <v>0.24078726245443099</v>
      </c>
      <c r="K1355" s="17"/>
      <c r="L1355" s="17">
        <v>0.224948146638524</v>
      </c>
      <c r="M1355" s="17">
        <v>0.28725317312558002</v>
      </c>
      <c r="N1355" s="17">
        <v>0.302178177066531</v>
      </c>
      <c r="O1355" s="17">
        <v>0.25105674961310998</v>
      </c>
      <c r="P1355" s="17"/>
      <c r="Q1355" s="17">
        <v>0.26616202900768399</v>
      </c>
      <c r="R1355" s="17">
        <v>0.35881823784310202</v>
      </c>
      <c r="S1355" s="17">
        <v>0.28443387026184103</v>
      </c>
    </row>
    <row r="1356" spans="2:19" x14ac:dyDescent="0.3">
      <c r="B1356" t="s">
        <v>545</v>
      </c>
      <c r="C1356" s="17">
        <v>0.141096809414956</v>
      </c>
      <c r="D1356" s="17">
        <v>0.12497923985131899</v>
      </c>
      <c r="E1356" s="17">
        <v>0.156061200210138</v>
      </c>
      <c r="F1356" s="17"/>
      <c r="G1356" s="17">
        <v>0.10283799814345</v>
      </c>
      <c r="H1356" s="17">
        <v>0.14720187165915499</v>
      </c>
      <c r="I1356" s="17">
        <v>0.144080543002958</v>
      </c>
      <c r="J1356" s="17">
        <v>0.18004862473312999</v>
      </c>
      <c r="K1356" s="17"/>
      <c r="L1356" s="17">
        <v>0.135453326071175</v>
      </c>
      <c r="M1356" s="17">
        <v>0.117678943543226</v>
      </c>
      <c r="N1356" s="17">
        <v>0.11842826088634401</v>
      </c>
      <c r="O1356" s="17">
        <v>0.19662572065365999</v>
      </c>
      <c r="P1356" s="17"/>
      <c r="Q1356" s="17">
        <v>0.13267823500894399</v>
      </c>
      <c r="R1356" s="17">
        <v>0.15684021717048399</v>
      </c>
      <c r="S1356" s="17">
        <v>0.13743812249180501</v>
      </c>
    </row>
    <row r="1357" spans="2:19" x14ac:dyDescent="0.3">
      <c r="B1357" t="s">
        <v>546</v>
      </c>
      <c r="C1357" s="17">
        <v>0.102341631844203</v>
      </c>
      <c r="D1357" s="17">
        <v>9.394321054134E-2</v>
      </c>
      <c r="E1357" s="17">
        <v>0.108146218126506</v>
      </c>
      <c r="F1357" s="17"/>
      <c r="G1357" s="17">
        <v>0.108381422830372</v>
      </c>
      <c r="H1357" s="17">
        <v>9.10566449463594E-2</v>
      </c>
      <c r="I1357" s="17">
        <v>0.102223957402985</v>
      </c>
      <c r="J1357" s="17">
        <v>0.10557033828816199</v>
      </c>
      <c r="K1357" s="17"/>
      <c r="L1357" s="17">
        <v>5.0039939581773399E-2</v>
      </c>
      <c r="M1357" s="17">
        <v>7.6823828552951404E-2</v>
      </c>
      <c r="N1357" s="17">
        <v>0.110775736433148</v>
      </c>
      <c r="O1357" s="17">
        <v>0.17310542003538901</v>
      </c>
      <c r="P1357" s="17"/>
      <c r="Q1357" s="17">
        <v>9.7958299478828198E-2</v>
      </c>
      <c r="R1357" s="17">
        <v>0.129426767190293</v>
      </c>
      <c r="S1357" s="17">
        <v>0.12518360590640601</v>
      </c>
    </row>
    <row r="1358" spans="2:19" x14ac:dyDescent="0.3">
      <c r="B1358" t="s">
        <v>547</v>
      </c>
      <c r="C1358" s="17">
        <v>6.8614028315172798E-2</v>
      </c>
      <c r="D1358" s="17">
        <v>6.4095920499633197E-2</v>
      </c>
      <c r="E1358" s="17">
        <v>7.37146909194938E-2</v>
      </c>
      <c r="F1358" s="17"/>
      <c r="G1358" s="17">
        <v>6.8995778477799502E-2</v>
      </c>
      <c r="H1358" s="17">
        <v>7.05488050616669E-2</v>
      </c>
      <c r="I1358" s="17">
        <v>6.7555430690051196E-2</v>
      </c>
      <c r="J1358" s="17">
        <v>6.6584476671034704E-2</v>
      </c>
      <c r="K1358" s="17"/>
      <c r="L1358" s="17">
        <v>5.1294629933633103E-2</v>
      </c>
      <c r="M1358" s="17">
        <v>7.58704531452188E-2</v>
      </c>
      <c r="N1358" s="17">
        <v>6.6604263223403307E-2</v>
      </c>
      <c r="O1358" s="17">
        <v>8.0262411315051296E-2</v>
      </c>
      <c r="P1358" s="17"/>
      <c r="Q1358" s="17">
        <v>6.14968349377032E-2</v>
      </c>
      <c r="R1358" s="17">
        <v>0.124851033482685</v>
      </c>
      <c r="S1358" s="17">
        <v>8.2208380132344605E-2</v>
      </c>
    </row>
    <row r="1359" spans="2:19" x14ac:dyDescent="0.3">
      <c r="B1359" t="s">
        <v>548</v>
      </c>
      <c r="C1359" s="17">
        <v>4.8498565794463502E-2</v>
      </c>
      <c r="D1359" s="17">
        <v>4.9450750821158899E-2</v>
      </c>
      <c r="E1359" s="17">
        <v>4.5615676532635097E-2</v>
      </c>
      <c r="F1359" s="17"/>
      <c r="G1359" s="17">
        <v>4.4266237465040902E-2</v>
      </c>
      <c r="H1359" s="17">
        <v>4.4125497067927302E-2</v>
      </c>
      <c r="I1359" s="17">
        <v>6.03994643321034E-2</v>
      </c>
      <c r="J1359" s="17">
        <v>4.9003425729366397E-2</v>
      </c>
      <c r="K1359" s="17"/>
      <c r="L1359" s="17">
        <v>3.4911160103985303E-2</v>
      </c>
      <c r="M1359" s="17">
        <v>4.1859610549280703E-2</v>
      </c>
      <c r="N1359" s="17">
        <v>5.7161084233191002E-2</v>
      </c>
      <c r="O1359" s="17">
        <v>5.9882006828025101E-2</v>
      </c>
      <c r="P1359" s="17"/>
      <c r="Q1359" s="17">
        <v>4.3761158048008002E-2</v>
      </c>
      <c r="R1359" s="17">
        <v>0.107925010146581</v>
      </c>
      <c r="S1359" s="17">
        <v>5.5868882619405397E-2</v>
      </c>
    </row>
    <row r="1360" spans="2:19" x14ac:dyDescent="0.3">
      <c r="B1360" t="s">
        <v>78</v>
      </c>
      <c r="C1360" s="17">
        <v>4.2744987818142503E-2</v>
      </c>
      <c r="D1360" s="17">
        <v>3.88402827261565E-2</v>
      </c>
      <c r="E1360" s="17">
        <v>4.6496597632115499E-2</v>
      </c>
      <c r="F1360" s="17"/>
      <c r="G1360" s="17">
        <v>2.72675621079706E-2</v>
      </c>
      <c r="H1360" s="17">
        <v>2.9263484174325099E-2</v>
      </c>
      <c r="I1360" s="17">
        <v>3.7102879255840902E-2</v>
      </c>
      <c r="J1360" s="17">
        <v>8.2437549513454403E-2</v>
      </c>
      <c r="K1360" s="17"/>
      <c r="L1360" s="17">
        <v>5.5192172602300499E-2</v>
      </c>
      <c r="M1360" s="17">
        <v>3.4639550912445499E-2</v>
      </c>
      <c r="N1360" s="17">
        <v>3.5310437359590802E-2</v>
      </c>
      <c r="O1360" s="17">
        <v>4.7118418003222501E-2</v>
      </c>
      <c r="P1360" s="17"/>
      <c r="Q1360" s="17">
        <v>4.0125427021324801E-2</v>
      </c>
      <c r="R1360" s="17">
        <v>1.89598171231047E-2</v>
      </c>
      <c r="S1360" s="17">
        <v>2.06984169427093E-2</v>
      </c>
    </row>
    <row r="1361" spans="2:19" x14ac:dyDescent="0.3">
      <c r="B1361" t="s">
        <v>549</v>
      </c>
      <c r="C1361" s="17">
        <v>3.2619510147845802E-2</v>
      </c>
      <c r="D1361" s="17">
        <v>3.08923546491108E-2</v>
      </c>
      <c r="E1361" s="17">
        <v>3.4623947812904197E-2</v>
      </c>
      <c r="F1361" s="17"/>
      <c r="G1361" s="17">
        <v>2.7080902521447899E-2</v>
      </c>
      <c r="H1361" s="17">
        <v>3.4654572352957803E-2</v>
      </c>
      <c r="I1361" s="17">
        <v>4.1377113431659403E-2</v>
      </c>
      <c r="J1361" s="17">
        <v>3.0160598111533501E-2</v>
      </c>
      <c r="K1361" s="17"/>
      <c r="L1361" s="17">
        <v>2.03581080730162E-2</v>
      </c>
      <c r="M1361" s="17">
        <v>3.2395863602112503E-2</v>
      </c>
      <c r="N1361" s="17">
        <v>3.3352381565802398E-2</v>
      </c>
      <c r="O1361" s="17">
        <v>4.4328855408004901E-2</v>
      </c>
      <c r="P1361" s="17"/>
      <c r="Q1361" s="17">
        <v>2.60992006130151E-2</v>
      </c>
      <c r="R1361" s="17">
        <v>7.8529099425260901E-2</v>
      </c>
      <c r="S1361" s="17">
        <v>5.2242596855944699E-2</v>
      </c>
    </row>
    <row r="1362" spans="2:19" x14ac:dyDescent="0.3">
      <c r="B1362" t="s">
        <v>48</v>
      </c>
      <c r="C1362" s="17">
        <v>1.5220538054382201E-2</v>
      </c>
      <c r="D1362" s="17">
        <v>1.7947468941043501E-2</v>
      </c>
      <c r="E1362" s="17">
        <v>1.26257786112654E-2</v>
      </c>
      <c r="F1362" s="17"/>
      <c r="G1362" s="17">
        <v>1.9904386426123199E-2</v>
      </c>
      <c r="H1362" s="17">
        <v>1.19975419539009E-2</v>
      </c>
      <c r="I1362" s="17">
        <v>1.1692457874228899E-2</v>
      </c>
      <c r="J1362" s="17">
        <v>1.6253858308886801E-2</v>
      </c>
      <c r="K1362" s="17"/>
      <c r="L1362" s="17">
        <v>1.6379075396124099E-2</v>
      </c>
      <c r="M1362" s="17">
        <v>7.3446578816329803E-3</v>
      </c>
      <c r="N1362" s="17">
        <v>1.84541825284807E-2</v>
      </c>
      <c r="O1362" s="17">
        <v>1.9077125059631099E-2</v>
      </c>
      <c r="P1362" s="17"/>
      <c r="Q1362" s="17">
        <v>1.54583110980442E-2</v>
      </c>
      <c r="R1362" s="17">
        <v>1.19494690621783E-2</v>
      </c>
      <c r="S1362" s="17">
        <v>1.18437791615182E-2</v>
      </c>
    </row>
    <row r="1363" spans="2:19" x14ac:dyDescent="0.3">
      <c r="C1363" s="17"/>
      <c r="D1363" s="17"/>
      <c r="E1363" s="17"/>
      <c r="F1363" s="17"/>
      <c r="G1363" s="17"/>
      <c r="H1363" s="17"/>
      <c r="I1363" s="17"/>
      <c r="J1363" s="17"/>
      <c r="K1363" s="17"/>
      <c r="L1363" s="17"/>
      <c r="M1363" s="17"/>
      <c r="N1363" s="17"/>
      <c r="O1363" s="17"/>
      <c r="P1363" s="17"/>
      <c r="Q1363" s="17"/>
      <c r="R1363" s="17"/>
      <c r="S1363" s="17"/>
    </row>
    <row r="1364" spans="2:19" x14ac:dyDescent="0.3">
      <c r="B1364" s="6" t="s">
        <v>560</v>
      </c>
      <c r="C1364" s="17"/>
      <c r="D1364" s="17"/>
      <c r="E1364" s="17"/>
      <c r="F1364" s="17"/>
      <c r="G1364" s="17"/>
      <c r="H1364" s="17"/>
      <c r="I1364" s="17"/>
      <c r="J1364" s="17"/>
      <c r="K1364" s="17"/>
      <c r="L1364" s="17"/>
      <c r="M1364" s="17"/>
      <c r="N1364" s="17"/>
      <c r="O1364" s="17"/>
      <c r="P1364" s="17"/>
      <c r="Q1364" s="17"/>
      <c r="R1364" s="17"/>
      <c r="S1364" s="17"/>
    </row>
    <row r="1365" spans="2:19" x14ac:dyDescent="0.3">
      <c r="B1365" s="24" t="s">
        <v>50</v>
      </c>
      <c r="C1365" s="17"/>
      <c r="D1365" s="17"/>
      <c r="E1365" s="17"/>
      <c r="F1365" s="17"/>
      <c r="G1365" s="17"/>
      <c r="H1365" s="17"/>
      <c r="I1365" s="17"/>
      <c r="J1365" s="17"/>
      <c r="K1365" s="17"/>
      <c r="L1365" s="17"/>
      <c r="M1365" s="17"/>
      <c r="N1365" s="17"/>
      <c r="O1365" s="17"/>
      <c r="P1365" s="17"/>
      <c r="Q1365" s="17"/>
      <c r="R1365" s="17"/>
      <c r="S1365" s="17"/>
    </row>
    <row r="1366" spans="2:19" x14ac:dyDescent="0.3">
      <c r="B1366" t="s">
        <v>551</v>
      </c>
      <c r="C1366" s="17">
        <v>0.51231251058100702</v>
      </c>
      <c r="D1366" s="17">
        <v>0.51270133187227496</v>
      </c>
      <c r="E1366" s="17">
        <v>0.50931622094454398</v>
      </c>
      <c r="F1366" s="17"/>
      <c r="G1366" s="17">
        <v>0.56484251034230704</v>
      </c>
      <c r="H1366" s="17">
        <v>0.52408766844364096</v>
      </c>
      <c r="I1366" s="17">
        <v>0.51102362421417802</v>
      </c>
      <c r="J1366" s="17">
        <v>0.43175441804460102</v>
      </c>
      <c r="K1366" s="17"/>
      <c r="L1366" s="17">
        <v>0.50992592681212501</v>
      </c>
      <c r="M1366" s="17">
        <v>0.56181300388008304</v>
      </c>
      <c r="N1366" s="17">
        <v>0.51560437136102699</v>
      </c>
      <c r="O1366" s="17">
        <v>0.45759514426296</v>
      </c>
      <c r="P1366" s="17"/>
      <c r="Q1366" s="17">
        <v>0.52313748722069997</v>
      </c>
      <c r="R1366" s="17">
        <v>0.51640969914073798</v>
      </c>
      <c r="S1366" s="17">
        <v>0.44151035418997697</v>
      </c>
    </row>
    <row r="1367" spans="2:19" x14ac:dyDescent="0.3">
      <c r="B1367" t="s">
        <v>552</v>
      </c>
      <c r="C1367" s="17">
        <v>0.43454772492911897</v>
      </c>
      <c r="D1367" s="17">
        <v>0.42296044836258001</v>
      </c>
      <c r="E1367" s="17">
        <v>0.44487773642658401</v>
      </c>
      <c r="F1367" s="17"/>
      <c r="G1367" s="17">
        <v>0.46618361786705798</v>
      </c>
      <c r="H1367" s="17">
        <v>0.45683516651980399</v>
      </c>
      <c r="I1367" s="17">
        <v>0.43736602682129799</v>
      </c>
      <c r="J1367" s="17">
        <v>0.36757361427955398</v>
      </c>
      <c r="K1367" s="17"/>
      <c r="L1367" s="17">
        <v>0.38948054371166402</v>
      </c>
      <c r="M1367" s="17">
        <v>0.47114244218451701</v>
      </c>
      <c r="N1367" s="17">
        <v>0.44561968471991897</v>
      </c>
      <c r="O1367" s="17">
        <v>0.428040890263645</v>
      </c>
      <c r="P1367" s="17"/>
      <c r="Q1367" s="17">
        <v>0.43703529999792901</v>
      </c>
      <c r="R1367" s="17">
        <v>0.42101963921808599</v>
      </c>
      <c r="S1367" s="17">
        <v>0.44531347799065302</v>
      </c>
    </row>
    <row r="1368" spans="2:19" x14ac:dyDescent="0.3">
      <c r="B1368" t="s">
        <v>553</v>
      </c>
      <c r="C1368" s="17">
        <v>0.37640632555157</v>
      </c>
      <c r="D1368" s="17">
        <v>0.35152518803937</v>
      </c>
      <c r="E1368" s="17">
        <v>0.400672378470742</v>
      </c>
      <c r="F1368" s="17"/>
      <c r="G1368" s="17">
        <v>0.432712811769489</v>
      </c>
      <c r="H1368" s="17">
        <v>0.39596137130273201</v>
      </c>
      <c r="I1368" s="17">
        <v>0.34282990889777099</v>
      </c>
      <c r="J1368" s="17">
        <v>0.31290381405279899</v>
      </c>
      <c r="K1368" s="17"/>
      <c r="L1368" s="17">
        <v>0.31895904363239702</v>
      </c>
      <c r="M1368" s="17">
        <v>0.38899648127307801</v>
      </c>
      <c r="N1368" s="17">
        <v>0.40531920320340797</v>
      </c>
      <c r="O1368" s="17">
        <v>0.38891431095408802</v>
      </c>
      <c r="P1368" s="17"/>
      <c r="Q1368" s="17">
        <v>0.36956288733499698</v>
      </c>
      <c r="R1368" s="17">
        <v>0.48896592428524899</v>
      </c>
      <c r="S1368" s="17">
        <v>0.39744165087507899</v>
      </c>
    </row>
    <row r="1369" spans="2:19" x14ac:dyDescent="0.3">
      <c r="B1369" t="s">
        <v>554</v>
      </c>
      <c r="C1369" s="17">
        <v>0.36160971733657599</v>
      </c>
      <c r="D1369" s="17">
        <v>0.34439864400328302</v>
      </c>
      <c r="E1369" s="17">
        <v>0.37667420867249102</v>
      </c>
      <c r="F1369" s="17"/>
      <c r="G1369" s="17">
        <v>0.38916091210928699</v>
      </c>
      <c r="H1369" s="17">
        <v>0.35299070542163502</v>
      </c>
      <c r="I1369" s="17">
        <v>0.36601781509406101</v>
      </c>
      <c r="J1369" s="17">
        <v>0.33252649669871398</v>
      </c>
      <c r="K1369" s="17"/>
      <c r="L1369" s="17">
        <v>0.34583693489928702</v>
      </c>
      <c r="M1369" s="17">
        <v>0.37357836689616503</v>
      </c>
      <c r="N1369" s="17">
        <v>0.35532150812135699</v>
      </c>
      <c r="O1369" s="17">
        <v>0.37124991041065603</v>
      </c>
      <c r="P1369" s="17"/>
      <c r="Q1369" s="17">
        <v>0.37007215981898101</v>
      </c>
      <c r="R1369" s="17">
        <v>0.35390178312438803</v>
      </c>
      <c r="S1369" s="17">
        <v>0.328731557227045</v>
      </c>
    </row>
    <row r="1370" spans="2:19" x14ac:dyDescent="0.3">
      <c r="B1370" t="s">
        <v>555</v>
      </c>
      <c r="C1370" s="17">
        <v>0.30881428325948002</v>
      </c>
      <c r="D1370" s="17">
        <v>0.28674860065414798</v>
      </c>
      <c r="E1370" s="17">
        <v>0.33040414252529399</v>
      </c>
      <c r="F1370" s="17"/>
      <c r="G1370" s="17">
        <v>0.34314286604508198</v>
      </c>
      <c r="H1370" s="17">
        <v>0.30004324034721302</v>
      </c>
      <c r="I1370" s="17">
        <v>0.31051880592836001</v>
      </c>
      <c r="J1370" s="17">
        <v>0.27040310397636402</v>
      </c>
      <c r="K1370" s="17"/>
      <c r="L1370" s="17">
        <v>0.226281739050397</v>
      </c>
      <c r="M1370" s="17">
        <v>0.32914941791093399</v>
      </c>
      <c r="N1370" s="17">
        <v>0.30395902078846898</v>
      </c>
      <c r="O1370" s="17">
        <v>0.37461302114303102</v>
      </c>
      <c r="P1370" s="17"/>
      <c r="Q1370" s="17">
        <v>0.30184840519814399</v>
      </c>
      <c r="R1370" s="17">
        <v>0.30019538680950197</v>
      </c>
      <c r="S1370" s="17">
        <v>0.33359134865494999</v>
      </c>
    </row>
    <row r="1371" spans="2:19" x14ac:dyDescent="0.3">
      <c r="B1371" t="s">
        <v>556</v>
      </c>
      <c r="C1371" s="17">
        <v>0.30616048833908499</v>
      </c>
      <c r="D1371" s="17">
        <v>0.30813299165966002</v>
      </c>
      <c r="E1371" s="17">
        <v>0.30158288466246103</v>
      </c>
      <c r="F1371" s="17"/>
      <c r="G1371" s="17">
        <v>0.33189491385883002</v>
      </c>
      <c r="H1371" s="17">
        <v>0.32551792971964999</v>
      </c>
      <c r="I1371" s="17">
        <v>0.27756007038247399</v>
      </c>
      <c r="J1371" s="17">
        <v>0.278620169028229</v>
      </c>
      <c r="K1371" s="17"/>
      <c r="L1371" s="17">
        <v>0.20858337375198199</v>
      </c>
      <c r="M1371" s="17">
        <v>0.30356569361920099</v>
      </c>
      <c r="N1371" s="17">
        <v>0.31658168405870502</v>
      </c>
      <c r="O1371" s="17">
        <v>0.39525440114328603</v>
      </c>
      <c r="P1371" s="17"/>
      <c r="Q1371" s="17">
        <v>0.30229018070638403</v>
      </c>
      <c r="R1371" s="17">
        <v>0.35131025324690202</v>
      </c>
      <c r="S1371" s="17">
        <v>0.32040715690152999</v>
      </c>
    </row>
    <row r="1372" spans="2:19" x14ac:dyDescent="0.3">
      <c r="B1372" t="s">
        <v>557</v>
      </c>
      <c r="C1372" s="17">
        <v>0.30532695975783097</v>
      </c>
      <c r="D1372" s="17">
        <v>0.28535040473152301</v>
      </c>
      <c r="E1372" s="17">
        <v>0.32479955107616398</v>
      </c>
      <c r="F1372" s="17"/>
      <c r="G1372" s="17">
        <v>0.35430930600604599</v>
      </c>
      <c r="H1372" s="17">
        <v>0.32337262518252902</v>
      </c>
      <c r="I1372" s="17">
        <v>0.31014651636218799</v>
      </c>
      <c r="J1372" s="17">
        <v>0.216870556146603</v>
      </c>
      <c r="K1372" s="17"/>
      <c r="L1372" s="17">
        <v>0.273645517446516</v>
      </c>
      <c r="M1372" s="17">
        <v>0.31839432176478599</v>
      </c>
      <c r="N1372" s="17">
        <v>0.34393781747843699</v>
      </c>
      <c r="O1372" s="17">
        <v>0.28104683311252598</v>
      </c>
      <c r="P1372" s="17"/>
      <c r="Q1372" s="17">
        <v>0.307091932999001</v>
      </c>
      <c r="R1372" s="17">
        <v>0.34673960173678597</v>
      </c>
      <c r="S1372" s="17">
        <v>0.32330695371712598</v>
      </c>
    </row>
    <row r="1373" spans="2:19" x14ac:dyDescent="0.3">
      <c r="B1373" t="s">
        <v>558</v>
      </c>
      <c r="C1373" s="17">
        <v>0.25321592227780498</v>
      </c>
      <c r="D1373" s="17">
        <v>0.23381900665252101</v>
      </c>
      <c r="E1373" s="17">
        <v>0.27283426208005002</v>
      </c>
      <c r="F1373" s="17"/>
      <c r="G1373" s="17">
        <v>0.30526436813638602</v>
      </c>
      <c r="H1373" s="17">
        <v>0.26227351901916701</v>
      </c>
      <c r="I1373" s="17">
        <v>0.22428868675744701</v>
      </c>
      <c r="J1373" s="17">
        <v>0.20239320706649799</v>
      </c>
      <c r="K1373" s="17"/>
      <c r="L1373" s="17">
        <v>0.18786531617036401</v>
      </c>
      <c r="M1373" s="17">
        <v>0.26347132898710601</v>
      </c>
      <c r="N1373" s="17">
        <v>0.28328572684150299</v>
      </c>
      <c r="O1373" s="17">
        <v>0.27489906618472598</v>
      </c>
      <c r="P1373" s="17"/>
      <c r="Q1373" s="17">
        <v>0.24683476768874599</v>
      </c>
      <c r="R1373" s="17">
        <v>0.325333084348643</v>
      </c>
      <c r="S1373" s="17">
        <v>0.308267724076914</v>
      </c>
    </row>
    <row r="1374" spans="2:19" x14ac:dyDescent="0.3">
      <c r="B1374" t="s">
        <v>559</v>
      </c>
      <c r="C1374" s="17">
        <v>0.21360363858024101</v>
      </c>
      <c r="D1374" s="17">
        <v>0.21239344264729501</v>
      </c>
      <c r="E1374" s="17">
        <v>0.21284876781472101</v>
      </c>
      <c r="F1374" s="17"/>
      <c r="G1374" s="17">
        <v>0.235246553081354</v>
      </c>
      <c r="H1374" s="17">
        <v>0.21299179804364299</v>
      </c>
      <c r="I1374" s="17">
        <v>0.19151666557691099</v>
      </c>
      <c r="J1374" s="17">
        <v>0.20640302056343901</v>
      </c>
      <c r="K1374" s="17"/>
      <c r="L1374" s="17">
        <v>0.161612375314063</v>
      </c>
      <c r="M1374" s="17">
        <v>0.22705502416611101</v>
      </c>
      <c r="N1374" s="17">
        <v>0.21675787656596501</v>
      </c>
      <c r="O1374" s="17">
        <v>0.24762932628496701</v>
      </c>
      <c r="P1374" s="17"/>
      <c r="Q1374" s="17">
        <v>0.21670622681537699</v>
      </c>
      <c r="R1374" s="17">
        <v>0.218700977154344</v>
      </c>
      <c r="S1374" s="17">
        <v>0.17545583311942101</v>
      </c>
    </row>
    <row r="1375" spans="2:19" x14ac:dyDescent="0.3">
      <c r="B1375" t="s">
        <v>60</v>
      </c>
      <c r="C1375" s="17">
        <v>7.9548068343545997E-2</v>
      </c>
      <c r="D1375" s="17">
        <v>9.4824585984655096E-2</v>
      </c>
      <c r="E1375" s="17">
        <v>6.4204419997964293E-2</v>
      </c>
      <c r="F1375" s="17"/>
      <c r="G1375" s="17">
        <v>4.9265414185383397E-2</v>
      </c>
      <c r="H1375" s="17">
        <v>5.9147488991475899E-2</v>
      </c>
      <c r="I1375" s="17">
        <v>8.3097252764205806E-2</v>
      </c>
      <c r="J1375" s="17">
        <v>0.14035500932879</v>
      </c>
      <c r="K1375" s="17"/>
      <c r="L1375" s="17">
        <v>0.120564984441351</v>
      </c>
      <c r="M1375" s="17">
        <v>5.9929399357531402E-2</v>
      </c>
      <c r="N1375" s="17">
        <v>7.1316606171705099E-2</v>
      </c>
      <c r="O1375" s="17">
        <v>6.8667342792662706E-2</v>
      </c>
      <c r="P1375" s="17"/>
      <c r="Q1375" s="17">
        <v>7.9252725216568495E-2</v>
      </c>
      <c r="R1375" s="17">
        <v>5.6863092254121797E-2</v>
      </c>
      <c r="S1375" s="17">
        <v>4.3615730288976598E-2</v>
      </c>
    </row>
    <row r="1376" spans="2:19" x14ac:dyDescent="0.3">
      <c r="B1376" t="s">
        <v>48</v>
      </c>
      <c r="C1376" s="17">
        <v>4.70661842269108E-2</v>
      </c>
      <c r="D1376" s="17">
        <v>5.1721184338087201E-2</v>
      </c>
      <c r="E1376" s="17">
        <v>4.2816913022503601E-2</v>
      </c>
      <c r="F1376" s="17"/>
      <c r="G1376" s="17">
        <v>4.0537554358005101E-2</v>
      </c>
      <c r="H1376" s="17">
        <v>4.6139186052364001E-2</v>
      </c>
      <c r="I1376" s="17">
        <v>5.1859153061644098E-2</v>
      </c>
      <c r="J1376" s="17">
        <v>5.1306632196164E-2</v>
      </c>
      <c r="K1376" s="17"/>
      <c r="L1376" s="17">
        <v>5.5450603494136698E-2</v>
      </c>
      <c r="M1376" s="17">
        <v>3.7560290138983397E-2</v>
      </c>
      <c r="N1376" s="17">
        <v>4.8289001804965502E-2</v>
      </c>
      <c r="O1376" s="17">
        <v>4.7638243423238601E-2</v>
      </c>
      <c r="P1376" s="17"/>
      <c r="Q1376" s="17">
        <v>4.5497717948429398E-2</v>
      </c>
      <c r="R1376" s="17">
        <v>5.1735449567335799E-2</v>
      </c>
      <c r="S1376" s="17">
        <v>1.93954824118708E-2</v>
      </c>
    </row>
    <row r="1377" spans="3:19" x14ac:dyDescent="0.3">
      <c r="C1377" s="17"/>
      <c r="D1377" s="17"/>
      <c r="E1377" s="17"/>
      <c r="F1377" s="17"/>
      <c r="G1377" s="17"/>
      <c r="H1377" s="17"/>
      <c r="I1377" s="17"/>
      <c r="J1377" s="17"/>
      <c r="K1377" s="17"/>
      <c r="L1377" s="17"/>
      <c r="M1377" s="17"/>
      <c r="N1377" s="17"/>
      <c r="O1377" s="17"/>
      <c r="P1377" s="17"/>
      <c r="Q1377" s="17"/>
      <c r="R1377" s="17"/>
      <c r="S1377" s="17"/>
    </row>
    <row r="1378" spans="3:19" x14ac:dyDescent="0.3">
      <c r="C1378" s="17"/>
      <c r="D1378" s="17"/>
      <c r="E1378" s="17"/>
      <c r="F1378" s="17"/>
      <c r="G1378" s="17"/>
      <c r="H1378" s="17"/>
      <c r="I1378" s="17"/>
      <c r="J1378" s="17"/>
      <c r="K1378" s="17"/>
      <c r="L1378" s="17"/>
      <c r="M1378" s="17"/>
      <c r="N1378" s="17"/>
      <c r="O1378" s="17"/>
      <c r="P1378" s="17"/>
      <c r="Q1378" s="17"/>
      <c r="R1378" s="17"/>
      <c r="S1378" s="17"/>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S26"/>
  <sheetViews>
    <sheetView showGridLines="0" topLeftCell="A13"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49</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36</v>
      </c>
      <c r="C9" s="17">
        <v>0.80360986042256199</v>
      </c>
      <c r="D9" s="17">
        <v>0.84786024123720505</v>
      </c>
      <c r="E9" s="17">
        <v>0.76005824757702101</v>
      </c>
      <c r="F9" s="17"/>
      <c r="G9" s="17">
        <v>0.83945076247876005</v>
      </c>
      <c r="H9" s="17">
        <v>0.81722791905357195</v>
      </c>
      <c r="I9" s="17">
        <v>0.78881883420893595</v>
      </c>
      <c r="J9" s="17">
        <v>0.75831621846264397</v>
      </c>
      <c r="K9" s="17"/>
      <c r="L9" s="17">
        <v>0.95693773233088697</v>
      </c>
      <c r="M9" s="17">
        <v>0.93708713678922995</v>
      </c>
      <c r="N9" s="17">
        <v>0.84906456729030899</v>
      </c>
      <c r="O9" s="17">
        <v>0.45667566851448499</v>
      </c>
      <c r="P9" s="17"/>
      <c r="Q9" s="17">
        <v>0.84135475232351697</v>
      </c>
      <c r="R9" s="17">
        <v>0.83434851467033799</v>
      </c>
      <c r="S9" s="17">
        <v>0.78984590840129498</v>
      </c>
    </row>
    <row r="10" spans="2:19" x14ac:dyDescent="0.3">
      <c r="B10" s="18" t="s">
        <v>37</v>
      </c>
      <c r="C10" s="17">
        <v>0.77951142364891501</v>
      </c>
      <c r="D10" s="17">
        <v>0.80599412497525902</v>
      </c>
      <c r="E10" s="17">
        <v>0.75488092307796995</v>
      </c>
      <c r="F10" s="17"/>
      <c r="G10" s="17">
        <v>0.78303640215373205</v>
      </c>
      <c r="H10" s="17">
        <v>0.80204368423927996</v>
      </c>
      <c r="I10" s="17">
        <v>0.76510351968733703</v>
      </c>
      <c r="J10" s="17">
        <v>0.76916567581196305</v>
      </c>
      <c r="K10" s="17"/>
      <c r="L10" s="17">
        <v>0.95439134274403303</v>
      </c>
      <c r="M10" s="17">
        <v>0.92683289805774804</v>
      </c>
      <c r="N10" s="17">
        <v>0.84816837507363696</v>
      </c>
      <c r="O10" s="17">
        <v>0.370916084855405</v>
      </c>
      <c r="P10" s="17"/>
      <c r="Q10" s="17">
        <v>0.82938330921578995</v>
      </c>
      <c r="R10" s="17">
        <v>0.728374176640046</v>
      </c>
      <c r="S10" s="17">
        <v>0.70168472410209604</v>
      </c>
    </row>
    <row r="11" spans="2:19" ht="28.8" x14ac:dyDescent="0.3">
      <c r="B11" s="18" t="s">
        <v>38</v>
      </c>
      <c r="C11" s="17">
        <v>0.73114227929174802</v>
      </c>
      <c r="D11" s="17">
        <v>0.75721529697378998</v>
      </c>
      <c r="E11" s="17">
        <v>0.70662651298511903</v>
      </c>
      <c r="F11" s="17"/>
      <c r="G11" s="17">
        <v>0.77299149976979598</v>
      </c>
      <c r="H11" s="17">
        <v>0.74848649115764998</v>
      </c>
      <c r="I11" s="17">
        <v>0.70882266092170998</v>
      </c>
      <c r="J11" s="17">
        <v>0.679446555118976</v>
      </c>
      <c r="K11" s="17"/>
      <c r="L11" s="17">
        <v>0.86020337389572699</v>
      </c>
      <c r="M11" s="17">
        <v>0.87835139821036201</v>
      </c>
      <c r="N11" s="17">
        <v>0.760175457109458</v>
      </c>
      <c r="O11" s="17">
        <v>0.41141303896618198</v>
      </c>
      <c r="P11" s="17"/>
      <c r="Q11" s="17">
        <v>0.77158803420269695</v>
      </c>
      <c r="R11" s="17">
        <v>0.68941376140134503</v>
      </c>
      <c r="S11" s="17">
        <v>0.70217715630723898</v>
      </c>
    </row>
    <row r="12" spans="2:19" x14ac:dyDescent="0.3">
      <c r="B12" s="18" t="s">
        <v>39</v>
      </c>
      <c r="C12" s="17">
        <v>0.53618796665055601</v>
      </c>
      <c r="D12" s="17">
        <v>0.55965078554328096</v>
      </c>
      <c r="E12" s="17">
        <v>0.51198126801882105</v>
      </c>
      <c r="F12" s="17"/>
      <c r="G12" s="17">
        <v>0.54048440030883205</v>
      </c>
      <c r="H12" s="17">
        <v>0.56850574647656904</v>
      </c>
      <c r="I12" s="17">
        <v>0.50705484867077799</v>
      </c>
      <c r="J12" s="17">
        <v>0.52451962968273402</v>
      </c>
      <c r="K12" s="17"/>
      <c r="L12" s="17">
        <v>0.80952322752542805</v>
      </c>
      <c r="M12" s="17">
        <v>0.71138300843641999</v>
      </c>
      <c r="N12" s="17">
        <v>0.44297992062122099</v>
      </c>
      <c r="O12" s="17">
        <v>0.17434408987948999</v>
      </c>
      <c r="P12" s="17"/>
      <c r="Q12" s="17">
        <v>0.58721770482389901</v>
      </c>
      <c r="R12" s="17">
        <v>0.39329856471355701</v>
      </c>
      <c r="S12" s="17">
        <v>0.45857671545863898</v>
      </c>
    </row>
    <row r="13" spans="2:19" x14ac:dyDescent="0.3">
      <c r="B13" s="18" t="s">
        <v>40</v>
      </c>
      <c r="C13" s="17">
        <v>0.53083861806467603</v>
      </c>
      <c r="D13" s="17">
        <v>0.63721515682559404</v>
      </c>
      <c r="E13" s="17">
        <v>0.42389785078721298</v>
      </c>
      <c r="F13" s="17"/>
      <c r="G13" s="17">
        <v>0.57016502076575004</v>
      </c>
      <c r="H13" s="17">
        <v>0.54836478920318199</v>
      </c>
      <c r="I13" s="17">
        <v>0.47766364172501802</v>
      </c>
      <c r="J13" s="17">
        <v>0.50849152030412004</v>
      </c>
      <c r="K13" s="17"/>
      <c r="L13" s="17">
        <v>0.78361674659504399</v>
      </c>
      <c r="M13" s="17">
        <v>0.73430463159899895</v>
      </c>
      <c r="N13" s="17">
        <v>0.39983752827380598</v>
      </c>
      <c r="O13" s="17">
        <v>0.199917577488713</v>
      </c>
      <c r="P13" s="17"/>
      <c r="Q13" s="17">
        <v>0.56453500393573297</v>
      </c>
      <c r="R13" s="17">
        <v>0.49521325484572298</v>
      </c>
      <c r="S13" s="17">
        <v>0.499100831525633</v>
      </c>
    </row>
    <row r="14" spans="2:19" ht="28.8" x14ac:dyDescent="0.3">
      <c r="B14" s="18" t="s">
        <v>41</v>
      </c>
      <c r="C14" s="17">
        <v>0.51679196469473598</v>
      </c>
      <c r="D14" s="17">
        <v>0.57156310095483998</v>
      </c>
      <c r="E14" s="17">
        <v>0.46486607959839699</v>
      </c>
      <c r="F14" s="17"/>
      <c r="G14" s="17">
        <v>0.500016731057501</v>
      </c>
      <c r="H14" s="17">
        <v>0.528239215893479</v>
      </c>
      <c r="I14" s="17">
        <v>0.482543955723641</v>
      </c>
      <c r="J14" s="17">
        <v>0.56051096199409001</v>
      </c>
      <c r="K14" s="17"/>
      <c r="L14" s="17">
        <v>0.83532986781238905</v>
      </c>
      <c r="M14" s="17">
        <v>0.71111544415763095</v>
      </c>
      <c r="N14" s="17">
        <v>0.394165122225346</v>
      </c>
      <c r="O14" s="17">
        <v>0.120927250010471</v>
      </c>
      <c r="P14" s="17"/>
      <c r="Q14" s="17">
        <v>0.56607971744131802</v>
      </c>
      <c r="R14" s="17">
        <v>0.40506067182565603</v>
      </c>
      <c r="S14" s="17">
        <v>0.43997904309633501</v>
      </c>
    </row>
    <row r="15" spans="2:19" x14ac:dyDescent="0.3">
      <c r="B15" s="18" t="s">
        <v>42</v>
      </c>
      <c r="C15" s="17">
        <v>0.50697164289819696</v>
      </c>
      <c r="D15" s="17">
        <v>0.54577723777562104</v>
      </c>
      <c r="E15" s="17">
        <v>0.47091480586496498</v>
      </c>
      <c r="F15" s="17"/>
      <c r="G15" s="17">
        <v>0.51024124991397601</v>
      </c>
      <c r="H15" s="17">
        <v>0.54365013285351504</v>
      </c>
      <c r="I15" s="17">
        <v>0.467065394712882</v>
      </c>
      <c r="J15" s="17">
        <v>0.50100379829833197</v>
      </c>
      <c r="K15" s="17"/>
      <c r="L15" s="17">
        <v>0.81238662574515996</v>
      </c>
      <c r="M15" s="17">
        <v>0.68278259694705301</v>
      </c>
      <c r="N15" s="17">
        <v>0.40149069498058199</v>
      </c>
      <c r="O15" s="17">
        <v>0.12567754162545799</v>
      </c>
      <c r="P15" s="17"/>
      <c r="Q15" s="17">
        <v>0.55051186738831803</v>
      </c>
      <c r="R15" s="17">
        <v>0.42857939972440701</v>
      </c>
      <c r="S15" s="17">
        <v>0.47074692464782603</v>
      </c>
    </row>
    <row r="16" spans="2:19" ht="43.2" x14ac:dyDescent="0.3">
      <c r="B16" s="18" t="s">
        <v>43</v>
      </c>
      <c r="C16" s="17">
        <v>0.47588124749684702</v>
      </c>
      <c r="D16" s="17">
        <v>0.45820614583730901</v>
      </c>
      <c r="E16" s="17">
        <v>0.49519544654695202</v>
      </c>
      <c r="F16" s="17"/>
      <c r="G16" s="17">
        <v>0.43371026549400099</v>
      </c>
      <c r="H16" s="17">
        <v>0.51667547107216205</v>
      </c>
      <c r="I16" s="17">
        <v>0.47878485544329602</v>
      </c>
      <c r="J16" s="17">
        <v>0.48320571792165201</v>
      </c>
      <c r="K16" s="17"/>
      <c r="L16" s="17">
        <v>0.75693685821966095</v>
      </c>
      <c r="M16" s="17">
        <v>0.62861828658282803</v>
      </c>
      <c r="N16" s="17">
        <v>0.33839923305743802</v>
      </c>
      <c r="O16" s="17">
        <v>0.178570170426568</v>
      </c>
      <c r="P16" s="17"/>
      <c r="Q16" s="17">
        <v>0.50986545639430203</v>
      </c>
      <c r="R16" s="17">
        <v>0.38676846852015301</v>
      </c>
      <c r="S16" s="17">
        <v>0.42155523537568401</v>
      </c>
    </row>
    <row r="17" spans="2:19" ht="28.8" x14ac:dyDescent="0.3">
      <c r="B17" s="18" t="s">
        <v>44</v>
      </c>
      <c r="C17" s="17">
        <v>0.46088500735112697</v>
      </c>
      <c r="D17" s="17">
        <v>0.45259898490355699</v>
      </c>
      <c r="E17" s="17">
        <v>0.47087724986183499</v>
      </c>
      <c r="F17" s="17"/>
      <c r="G17" s="17">
        <v>0.47948970387735101</v>
      </c>
      <c r="H17" s="17">
        <v>0.475343384772627</v>
      </c>
      <c r="I17" s="17">
        <v>0.42670240607412002</v>
      </c>
      <c r="J17" s="17">
        <v>0.45393819989457801</v>
      </c>
      <c r="K17" s="17"/>
      <c r="L17" s="17">
        <v>0.71856740920398898</v>
      </c>
      <c r="M17" s="17">
        <v>0.63236903062449901</v>
      </c>
      <c r="N17" s="17">
        <v>0.36913795221052398</v>
      </c>
      <c r="O17" s="17">
        <v>0.11712493970775401</v>
      </c>
      <c r="P17" s="17"/>
      <c r="Q17" s="17">
        <v>0.49892128021462301</v>
      </c>
      <c r="R17" s="17">
        <v>0.35221902664448801</v>
      </c>
      <c r="S17" s="17">
        <v>0.46514569104008202</v>
      </c>
    </row>
    <row r="18" spans="2:19" ht="28.8" x14ac:dyDescent="0.3">
      <c r="B18" s="18" t="s">
        <v>45</v>
      </c>
      <c r="C18" s="17">
        <v>0.33085452962388601</v>
      </c>
      <c r="D18" s="17">
        <v>0.337194907453857</v>
      </c>
      <c r="E18" s="17">
        <v>0.32573283161571898</v>
      </c>
      <c r="F18" s="17"/>
      <c r="G18" s="17">
        <v>0.344852740913556</v>
      </c>
      <c r="H18" s="17">
        <v>0.33644836832798802</v>
      </c>
      <c r="I18" s="17">
        <v>0.29852145233645999</v>
      </c>
      <c r="J18" s="17">
        <v>0.33583135069981102</v>
      </c>
      <c r="K18" s="17"/>
      <c r="L18" s="17">
        <v>0.58600133716478597</v>
      </c>
      <c r="M18" s="17">
        <v>0.454753514005448</v>
      </c>
      <c r="N18" s="17">
        <v>0.224155914036026</v>
      </c>
      <c r="O18" s="17">
        <v>5.7293668273462099E-2</v>
      </c>
      <c r="P18" s="17"/>
      <c r="Q18" s="17">
        <v>0.36113307019470697</v>
      </c>
      <c r="R18" s="17">
        <v>0.26755102562525201</v>
      </c>
      <c r="S18" s="17">
        <v>0.290176012508848</v>
      </c>
    </row>
    <row r="19" spans="2:19" ht="28.8" x14ac:dyDescent="0.3">
      <c r="B19" s="18" t="s">
        <v>46</v>
      </c>
      <c r="C19" s="17">
        <v>0.30623322233837003</v>
      </c>
      <c r="D19" s="17">
        <v>0.27453387911087601</v>
      </c>
      <c r="E19" s="17">
        <v>0.33571126995703998</v>
      </c>
      <c r="F19" s="17"/>
      <c r="G19" s="17">
        <v>0.31223763557380202</v>
      </c>
      <c r="H19" s="17">
        <v>0.32549429254843998</v>
      </c>
      <c r="I19" s="17">
        <v>0.29495291250358502</v>
      </c>
      <c r="J19" s="17">
        <v>0.28874072043882698</v>
      </c>
      <c r="K19" s="17"/>
      <c r="L19" s="17">
        <v>0.563202470650079</v>
      </c>
      <c r="M19" s="17">
        <v>0.427668661574654</v>
      </c>
      <c r="N19" s="17">
        <v>0.161272758432638</v>
      </c>
      <c r="O19" s="17">
        <v>7.4964728481036094E-2</v>
      </c>
      <c r="P19" s="17"/>
      <c r="Q19" s="17">
        <v>0.34150171690301501</v>
      </c>
      <c r="R19" s="17">
        <v>0.22853751292885899</v>
      </c>
      <c r="S19" s="17">
        <v>0.21266247616324199</v>
      </c>
    </row>
    <row r="20" spans="2:19" ht="43.2" x14ac:dyDescent="0.3">
      <c r="B20" s="18" t="s">
        <v>47</v>
      </c>
      <c r="C20" s="17">
        <v>0.27195722563441499</v>
      </c>
      <c r="D20" s="17">
        <v>0.22589988218578499</v>
      </c>
      <c r="E20" s="17">
        <v>0.318147703791546</v>
      </c>
      <c r="F20" s="17"/>
      <c r="G20" s="17">
        <v>0.28218249716642801</v>
      </c>
      <c r="H20" s="17">
        <v>0.258571719014351</v>
      </c>
      <c r="I20" s="17">
        <v>0.27724432515396003</v>
      </c>
      <c r="J20" s="17">
        <v>0.272236503115799</v>
      </c>
      <c r="K20" s="17"/>
      <c r="L20" s="17">
        <v>0.23293809260051301</v>
      </c>
      <c r="M20" s="17">
        <v>0.249237879036113</v>
      </c>
      <c r="N20" s="17">
        <v>0.26419625966196802</v>
      </c>
      <c r="O20" s="17">
        <v>0.34395641475719801</v>
      </c>
      <c r="P20" s="17"/>
      <c r="Q20" s="17">
        <v>0.26719517080888899</v>
      </c>
      <c r="R20" s="17">
        <v>0.34148864237639198</v>
      </c>
      <c r="S20" s="17">
        <v>0.32430056355609999</v>
      </c>
    </row>
    <row r="21" spans="2:19" x14ac:dyDescent="0.3">
      <c r="B21" s="18" t="s">
        <v>48</v>
      </c>
      <c r="C21" s="19">
        <v>3.3011122241270098E-2</v>
      </c>
      <c r="D21" s="19">
        <v>2.5385022796260499E-2</v>
      </c>
      <c r="E21" s="19">
        <v>4.0913191778976198E-2</v>
      </c>
      <c r="F21" s="19"/>
      <c r="G21" s="19">
        <v>1.30676949960621E-2</v>
      </c>
      <c r="H21" s="19">
        <v>2.58754075734802E-2</v>
      </c>
      <c r="I21" s="19">
        <v>3.7885032414163501E-2</v>
      </c>
      <c r="J21" s="19">
        <v>5.7951580005906098E-2</v>
      </c>
      <c r="K21" s="19"/>
      <c r="L21" s="19">
        <v>1.2881959896851199E-2</v>
      </c>
      <c r="M21" s="19">
        <v>2.0396598260349298E-3</v>
      </c>
      <c r="N21" s="19">
        <v>2.4588638238540999E-2</v>
      </c>
      <c r="O21" s="19">
        <v>9.5762145931364395E-2</v>
      </c>
      <c r="P21" s="19"/>
      <c r="Q21" s="19">
        <v>1.2163605108270199E-2</v>
      </c>
      <c r="R21" s="19">
        <v>2.2871354632331999E-2</v>
      </c>
      <c r="S21" s="19">
        <v>2.18459950777758E-2</v>
      </c>
    </row>
    <row r="22" spans="2:19" x14ac:dyDescent="0.3">
      <c r="B22" s="16"/>
    </row>
    <row r="23" spans="2:19" x14ac:dyDescent="0.3">
      <c r="B23" t="s">
        <v>51</v>
      </c>
    </row>
    <row r="24" spans="2:19" x14ac:dyDescent="0.3">
      <c r="B24" t="s">
        <v>52</v>
      </c>
    </row>
    <row r="26" spans="2:19" x14ac:dyDescent="0.3">
      <c r="B26"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S26"/>
  <sheetViews>
    <sheetView showGridLines="0" topLeftCell="A9"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54</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36</v>
      </c>
      <c r="C9" s="17">
        <v>0.29104064978004601</v>
      </c>
      <c r="D9" s="17">
        <v>0.35477107312398398</v>
      </c>
      <c r="E9" s="17">
        <v>0.22638526318963201</v>
      </c>
      <c r="F9" s="17"/>
      <c r="G9" s="17">
        <v>0.30749404394442498</v>
      </c>
      <c r="H9" s="17">
        <v>0.29674139097622998</v>
      </c>
      <c r="I9" s="17">
        <v>0.29766185488607599</v>
      </c>
      <c r="J9" s="17">
        <v>0.26035381134383601</v>
      </c>
      <c r="K9" s="17"/>
      <c r="L9" s="17">
        <v>0.358090328345334</v>
      </c>
      <c r="M9" s="17">
        <v>0.32259966299233001</v>
      </c>
      <c r="N9" s="17">
        <v>0.29730203893117901</v>
      </c>
      <c r="O9" s="17">
        <v>0.18307482435157499</v>
      </c>
      <c r="P9" s="17"/>
      <c r="Q9" s="17">
        <v>0.29177438614243401</v>
      </c>
      <c r="R9" s="17">
        <v>0.400248716192943</v>
      </c>
      <c r="S9" s="17">
        <v>0.372305740347669</v>
      </c>
    </row>
    <row r="10" spans="2:19" ht="28.8" x14ac:dyDescent="0.3">
      <c r="B10" s="18" t="s">
        <v>38</v>
      </c>
      <c r="C10" s="17">
        <v>0.23992139861512499</v>
      </c>
      <c r="D10" s="17">
        <v>0.27582484921837203</v>
      </c>
      <c r="E10" s="17">
        <v>0.20351454168168301</v>
      </c>
      <c r="F10" s="17"/>
      <c r="G10" s="17">
        <v>0.28895040456844401</v>
      </c>
      <c r="H10" s="17">
        <v>0.22965260376793201</v>
      </c>
      <c r="I10" s="17">
        <v>0.23690254427971699</v>
      </c>
      <c r="J10" s="17">
        <v>0.186755070008434</v>
      </c>
      <c r="K10" s="17"/>
      <c r="L10" s="17">
        <v>0.234179620650907</v>
      </c>
      <c r="M10" s="17">
        <v>0.24946836067262401</v>
      </c>
      <c r="N10" s="17">
        <v>0.25906261393531799</v>
      </c>
      <c r="O10" s="17">
        <v>0.21460124499120101</v>
      </c>
      <c r="P10" s="17"/>
      <c r="Q10" s="17">
        <v>0.241815737504534</v>
      </c>
      <c r="R10" s="17">
        <v>0.25085378430280098</v>
      </c>
      <c r="S10" s="17">
        <v>0.28950857858198698</v>
      </c>
    </row>
    <row r="11" spans="2:19" ht="43.2" x14ac:dyDescent="0.3">
      <c r="B11" s="18" t="s">
        <v>43</v>
      </c>
      <c r="C11" s="17">
        <v>0.231587903818013</v>
      </c>
      <c r="D11" s="17">
        <v>0.17158079230887299</v>
      </c>
      <c r="E11" s="17">
        <v>0.29187257819817097</v>
      </c>
      <c r="F11" s="17"/>
      <c r="G11" s="17">
        <v>0.18419233346063199</v>
      </c>
      <c r="H11" s="17">
        <v>0.244887149461846</v>
      </c>
      <c r="I11" s="17">
        <v>0.247961448542142</v>
      </c>
      <c r="J11" s="17">
        <v>0.26776275842347003</v>
      </c>
      <c r="K11" s="17"/>
      <c r="L11" s="17">
        <v>0.35520849141490202</v>
      </c>
      <c r="M11" s="17">
        <v>0.26531453115216402</v>
      </c>
      <c r="N11" s="17">
        <v>0.17826607983208601</v>
      </c>
      <c r="O11" s="17">
        <v>0.12925524491185</v>
      </c>
      <c r="P11" s="17"/>
      <c r="Q11" s="17">
        <v>0.24893486123104699</v>
      </c>
      <c r="R11" s="17">
        <v>0.158714768567353</v>
      </c>
      <c r="S11" s="17">
        <v>0.19324920531523199</v>
      </c>
    </row>
    <row r="12" spans="2:19" x14ac:dyDescent="0.3">
      <c r="B12" s="18" t="s">
        <v>37</v>
      </c>
      <c r="C12" s="17">
        <v>0.221213714996043</v>
      </c>
      <c r="D12" s="17">
        <v>0.17578339329797901</v>
      </c>
      <c r="E12" s="17">
        <v>0.26632797179116602</v>
      </c>
      <c r="F12" s="17"/>
      <c r="G12" s="17">
        <v>0.24736313073988</v>
      </c>
      <c r="H12" s="17">
        <v>0.22427290600997299</v>
      </c>
      <c r="I12" s="17">
        <v>0.16873668897938199</v>
      </c>
      <c r="J12" s="17">
        <v>0.235638750980774</v>
      </c>
      <c r="K12" s="17"/>
      <c r="L12" s="17">
        <v>0.25924961174553202</v>
      </c>
      <c r="M12" s="17">
        <v>0.22445931028735999</v>
      </c>
      <c r="N12" s="17">
        <v>0.26530633983409302</v>
      </c>
      <c r="O12" s="17">
        <v>0.131900501041323</v>
      </c>
      <c r="P12" s="17"/>
      <c r="Q12" s="17">
        <v>0.227802295707694</v>
      </c>
      <c r="R12" s="17">
        <v>0.25301259728824599</v>
      </c>
      <c r="S12" s="17">
        <v>0.22042131051549099</v>
      </c>
    </row>
    <row r="13" spans="2:19" x14ac:dyDescent="0.3">
      <c r="B13" s="18" t="s">
        <v>40</v>
      </c>
      <c r="C13" s="17">
        <v>0.220721733269759</v>
      </c>
      <c r="D13" s="17">
        <v>0.32412029429229999</v>
      </c>
      <c r="E13" s="17">
        <v>0.116036273931685</v>
      </c>
      <c r="F13" s="17"/>
      <c r="G13" s="17">
        <v>0.24494141740526801</v>
      </c>
      <c r="H13" s="17">
        <v>0.21523877591239299</v>
      </c>
      <c r="I13" s="17">
        <v>0.23216462414436301</v>
      </c>
      <c r="J13" s="17">
        <v>0.18323118268824401</v>
      </c>
      <c r="K13" s="17"/>
      <c r="L13" s="17">
        <v>0.27795381295886501</v>
      </c>
      <c r="M13" s="17">
        <v>0.27407981780280999</v>
      </c>
      <c r="N13" s="17">
        <v>0.19762673992997201</v>
      </c>
      <c r="O13" s="17">
        <v>0.130799244654144</v>
      </c>
      <c r="P13" s="17"/>
      <c r="Q13" s="17">
        <v>0.225074686183104</v>
      </c>
      <c r="R13" s="17">
        <v>0.25688074991771298</v>
      </c>
      <c r="S13" s="17">
        <v>0.2454640434166</v>
      </c>
    </row>
    <row r="14" spans="2:19" ht="28.8" x14ac:dyDescent="0.3">
      <c r="B14" s="18" t="s">
        <v>41</v>
      </c>
      <c r="C14" s="17">
        <v>0.206557543430652</v>
      </c>
      <c r="D14" s="17">
        <v>0.272928462670531</v>
      </c>
      <c r="E14" s="17">
        <v>0.14124478724609099</v>
      </c>
      <c r="F14" s="17"/>
      <c r="G14" s="17">
        <v>0.19865318113609001</v>
      </c>
      <c r="H14" s="17">
        <v>0.20694002580678</v>
      </c>
      <c r="I14" s="17">
        <v>0.216515248414065</v>
      </c>
      <c r="J14" s="17">
        <v>0.20897480261887799</v>
      </c>
      <c r="K14" s="17"/>
      <c r="L14" s="17">
        <v>0.29122180835037398</v>
      </c>
      <c r="M14" s="17">
        <v>0.27691318436173801</v>
      </c>
      <c r="N14" s="17">
        <v>0.18047433617585701</v>
      </c>
      <c r="O14" s="17">
        <v>7.4056219405818399E-2</v>
      </c>
      <c r="P14" s="17"/>
      <c r="Q14" s="17">
        <v>0.22785304645156701</v>
      </c>
      <c r="R14" s="17">
        <v>0.132752182653223</v>
      </c>
      <c r="S14" s="17">
        <v>0.167330855993893</v>
      </c>
    </row>
    <row r="15" spans="2:19" x14ac:dyDescent="0.3">
      <c r="B15" s="18" t="s">
        <v>39</v>
      </c>
      <c r="C15" s="17">
        <v>0.167596227256092</v>
      </c>
      <c r="D15" s="17">
        <v>0.17563732961110301</v>
      </c>
      <c r="E15" s="17">
        <v>0.158989032846102</v>
      </c>
      <c r="F15" s="17"/>
      <c r="G15" s="17">
        <v>0.180824249922554</v>
      </c>
      <c r="H15" s="17">
        <v>0.19013718241920199</v>
      </c>
      <c r="I15" s="17">
        <v>0.12879875600542001</v>
      </c>
      <c r="J15" s="17">
        <v>0.16164998244290499</v>
      </c>
      <c r="K15" s="17"/>
      <c r="L15" s="17">
        <v>0.20938542745028901</v>
      </c>
      <c r="M15" s="17">
        <v>0.24239420487907001</v>
      </c>
      <c r="N15" s="17">
        <v>0.15147353497594601</v>
      </c>
      <c r="O15" s="17">
        <v>6.2374755134862403E-2</v>
      </c>
      <c r="P15" s="17"/>
      <c r="Q15" s="17">
        <v>0.18364920617407601</v>
      </c>
      <c r="R15" s="17">
        <v>0.108934424529122</v>
      </c>
      <c r="S15" s="17">
        <v>0.13512851377994101</v>
      </c>
    </row>
    <row r="16" spans="2:19" ht="28.8" x14ac:dyDescent="0.3">
      <c r="B16" s="18" t="s">
        <v>46</v>
      </c>
      <c r="C16" s="17">
        <v>0.10938097051889301</v>
      </c>
      <c r="D16" s="17">
        <v>6.5195296147440199E-2</v>
      </c>
      <c r="E16" s="17">
        <v>0.154466124919552</v>
      </c>
      <c r="F16" s="17"/>
      <c r="G16" s="17">
        <v>0.107159394449405</v>
      </c>
      <c r="H16" s="17">
        <v>0.10207039396264</v>
      </c>
      <c r="I16" s="17">
        <v>0.115970100705762</v>
      </c>
      <c r="J16" s="17">
        <v>0.116560885431069</v>
      </c>
      <c r="K16" s="17"/>
      <c r="L16" s="17">
        <v>0.16983725231428101</v>
      </c>
      <c r="M16" s="17">
        <v>0.12934590983139899</v>
      </c>
      <c r="N16" s="17">
        <v>9.4234073688034298E-2</v>
      </c>
      <c r="O16" s="17">
        <v>4.37405415302871E-2</v>
      </c>
      <c r="P16" s="17"/>
      <c r="Q16" s="17">
        <v>0.118554992805964</v>
      </c>
      <c r="R16" s="17">
        <v>0.101497215019871</v>
      </c>
      <c r="S16" s="17">
        <v>9.5186977254111405E-2</v>
      </c>
    </row>
    <row r="17" spans="2:19" ht="43.2" x14ac:dyDescent="0.3">
      <c r="B17" s="18" t="s">
        <v>47</v>
      </c>
      <c r="C17" s="17">
        <v>9.8401373076044005E-2</v>
      </c>
      <c r="D17" s="17">
        <v>7.1015570798083294E-2</v>
      </c>
      <c r="E17" s="17">
        <v>0.12660612817827999</v>
      </c>
      <c r="F17" s="17"/>
      <c r="G17" s="17">
        <v>0.11156567689133499</v>
      </c>
      <c r="H17" s="17">
        <v>9.2832882822776103E-2</v>
      </c>
      <c r="I17" s="17">
        <v>0.11316388593361899</v>
      </c>
      <c r="J17" s="17">
        <v>7.41389299082479E-2</v>
      </c>
      <c r="K17" s="17"/>
      <c r="L17" s="17">
        <v>2.9938004103445801E-2</v>
      </c>
      <c r="M17" s="17">
        <v>5.4954284061020098E-2</v>
      </c>
      <c r="N17" s="17">
        <v>0.116886198224052</v>
      </c>
      <c r="O17" s="17">
        <v>0.19383016072547099</v>
      </c>
      <c r="P17" s="17"/>
      <c r="Q17" s="17">
        <v>9.3403244294876703E-2</v>
      </c>
      <c r="R17" s="17">
        <v>0.110705597421729</v>
      </c>
      <c r="S17" s="17">
        <v>0.13785170200952501</v>
      </c>
    </row>
    <row r="18" spans="2:19" x14ac:dyDescent="0.3">
      <c r="B18" s="18" t="s">
        <v>42</v>
      </c>
      <c r="C18" s="17">
        <v>8.4529029095153099E-2</v>
      </c>
      <c r="D18" s="17">
        <v>9.37406071312335E-2</v>
      </c>
      <c r="E18" s="17">
        <v>7.6046796515828394E-2</v>
      </c>
      <c r="F18" s="17"/>
      <c r="G18" s="17">
        <v>0.111829677878656</v>
      </c>
      <c r="H18" s="17">
        <v>7.5281289872174501E-2</v>
      </c>
      <c r="I18" s="17">
        <v>7.3542697700328799E-2</v>
      </c>
      <c r="J18" s="17">
        <v>6.9219852560335499E-2</v>
      </c>
      <c r="K18" s="17"/>
      <c r="L18" s="17">
        <v>9.0279558119688297E-2</v>
      </c>
      <c r="M18" s="17">
        <v>0.112968561736887</v>
      </c>
      <c r="N18" s="17">
        <v>9.4137349983745705E-2</v>
      </c>
      <c r="O18" s="17">
        <v>3.76104167826967E-2</v>
      </c>
      <c r="P18" s="17"/>
      <c r="Q18" s="17">
        <v>9.2230265605220796E-2</v>
      </c>
      <c r="R18" s="17">
        <v>5.96862003802862E-2</v>
      </c>
      <c r="S18" s="17">
        <v>8.6201769811179593E-2</v>
      </c>
    </row>
    <row r="19" spans="2:19" ht="28.8" x14ac:dyDescent="0.3">
      <c r="B19" s="18" t="s">
        <v>44</v>
      </c>
      <c r="C19" s="17">
        <v>8.1724392088278294E-2</v>
      </c>
      <c r="D19" s="17">
        <v>5.2635672088833498E-2</v>
      </c>
      <c r="E19" s="17">
        <v>0.111488260569701</v>
      </c>
      <c r="F19" s="17"/>
      <c r="G19" s="17">
        <v>9.1982744965482199E-2</v>
      </c>
      <c r="H19" s="17">
        <v>9.43596235288226E-2</v>
      </c>
      <c r="I19" s="17">
        <v>5.6355197699020101E-2</v>
      </c>
      <c r="J19" s="17">
        <v>7.6588751686635606E-2</v>
      </c>
      <c r="K19" s="17"/>
      <c r="L19" s="17">
        <v>0.12166354815948199</v>
      </c>
      <c r="M19" s="17">
        <v>9.5355967009728301E-2</v>
      </c>
      <c r="N19" s="17">
        <v>8.2669031925303199E-2</v>
      </c>
      <c r="O19" s="17">
        <v>2.6018506154474302E-2</v>
      </c>
      <c r="P19" s="17"/>
      <c r="Q19" s="17">
        <v>8.7695520829105506E-2</v>
      </c>
      <c r="R19" s="17">
        <v>7.7343027294014599E-2</v>
      </c>
      <c r="S19" s="17">
        <v>7.6153516637404203E-2</v>
      </c>
    </row>
    <row r="20" spans="2:19" ht="28.8" x14ac:dyDescent="0.3">
      <c r="B20" s="18" t="s">
        <v>45</v>
      </c>
      <c r="C20" s="17">
        <v>3.09146730070636E-2</v>
      </c>
      <c r="D20" s="17">
        <v>2.4433182673278799E-2</v>
      </c>
      <c r="E20" s="17">
        <v>3.7655128619099601E-2</v>
      </c>
      <c r="F20" s="17"/>
      <c r="G20" s="17">
        <v>3.5175577385006603E-2</v>
      </c>
      <c r="H20" s="17">
        <v>2.0918871937027701E-2</v>
      </c>
      <c r="I20" s="17">
        <v>3.65852424704525E-2</v>
      </c>
      <c r="J20" s="17">
        <v>3.2050599062619298E-2</v>
      </c>
      <c r="K20" s="17"/>
      <c r="L20" s="17">
        <v>1.9479199409635901E-2</v>
      </c>
      <c r="M20" s="17">
        <v>4.5932451085852997E-2</v>
      </c>
      <c r="N20" s="17">
        <v>4.3519526275735798E-2</v>
      </c>
      <c r="O20" s="17">
        <v>1.2452256577505099E-2</v>
      </c>
      <c r="P20" s="17"/>
      <c r="Q20" s="17">
        <v>3.0364631412615299E-2</v>
      </c>
      <c r="R20" s="17">
        <v>6.1622788437480203E-2</v>
      </c>
      <c r="S20" s="17">
        <v>2.1713293068577898E-2</v>
      </c>
    </row>
    <row r="21" spans="2:19" x14ac:dyDescent="0.3">
      <c r="B21" s="18" t="s">
        <v>53</v>
      </c>
      <c r="C21" s="19">
        <v>4.2112448784820601E-2</v>
      </c>
      <c r="D21" s="19">
        <v>3.3110644444670198E-2</v>
      </c>
      <c r="E21" s="19">
        <v>5.0951730236088399E-2</v>
      </c>
      <c r="F21" s="19"/>
      <c r="G21" s="19">
        <v>1.9229729248832698E-2</v>
      </c>
      <c r="H21" s="19">
        <v>3.5951330122842198E-2</v>
      </c>
      <c r="I21" s="19">
        <v>4.9209294538677902E-2</v>
      </c>
      <c r="J21" s="19">
        <v>6.7927256727656898E-2</v>
      </c>
      <c r="K21" s="19"/>
      <c r="L21" s="19">
        <v>1.4220651575631699E-2</v>
      </c>
      <c r="M21" s="19">
        <v>7.0687303647605504E-3</v>
      </c>
      <c r="N21" s="19">
        <v>3.5826537740160203E-2</v>
      </c>
      <c r="O21" s="19">
        <v>0.114715876994939</v>
      </c>
      <c r="P21" s="19"/>
      <c r="Q21" s="19">
        <v>1.8425605707658201E-2</v>
      </c>
      <c r="R21" s="19">
        <v>4.9408358291360199E-2</v>
      </c>
      <c r="S21" s="19">
        <v>3.7930428396713303E-2</v>
      </c>
    </row>
    <row r="22" spans="2:19" x14ac:dyDescent="0.3">
      <c r="B22" s="16"/>
    </row>
    <row r="23" spans="2:19" x14ac:dyDescent="0.3">
      <c r="B23" t="s">
        <v>51</v>
      </c>
    </row>
    <row r="24" spans="2:19" x14ac:dyDescent="0.3">
      <c r="B24" t="s">
        <v>52</v>
      </c>
    </row>
    <row r="26" spans="2:19" x14ac:dyDescent="0.3">
      <c r="B26"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S26"/>
  <sheetViews>
    <sheetView showGridLines="0" topLeftCell="A8"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55</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36</v>
      </c>
      <c r="C9" s="17">
        <v>0.27475913477374198</v>
      </c>
      <c r="D9" s="17">
        <v>0.23270925560085001</v>
      </c>
      <c r="E9" s="17">
        <v>0.31751030466562102</v>
      </c>
      <c r="F9" s="17"/>
      <c r="G9" s="17">
        <v>0.27147057667691898</v>
      </c>
      <c r="H9" s="17">
        <v>0.29717766629723302</v>
      </c>
      <c r="I9" s="17">
        <v>0.26432406142960302</v>
      </c>
      <c r="J9" s="17">
        <v>0.26439451367373901</v>
      </c>
      <c r="K9" s="17"/>
      <c r="L9" s="17">
        <v>0.31338244996759101</v>
      </c>
      <c r="M9" s="17">
        <v>0.30729011051257998</v>
      </c>
      <c r="N9" s="17">
        <v>0.30378165500305598</v>
      </c>
      <c r="O9" s="17">
        <v>0.169510544649391</v>
      </c>
      <c r="P9" s="17"/>
      <c r="Q9" s="17">
        <v>0.29134710098577099</v>
      </c>
      <c r="R9" s="17">
        <v>0.27005432063067197</v>
      </c>
      <c r="S9" s="17">
        <v>0.213148114309062</v>
      </c>
    </row>
    <row r="10" spans="2:19" x14ac:dyDescent="0.3">
      <c r="B10" s="18" t="s">
        <v>37</v>
      </c>
      <c r="C10" s="17">
        <v>0.16847965285425501</v>
      </c>
      <c r="D10" s="17">
        <v>0.21676679295515699</v>
      </c>
      <c r="E10" s="17">
        <v>0.11986605123013799</v>
      </c>
      <c r="F10" s="17"/>
      <c r="G10" s="17">
        <v>0.14877407641872001</v>
      </c>
      <c r="H10" s="17">
        <v>0.164552095360497</v>
      </c>
      <c r="I10" s="17">
        <v>0.17771711195234599</v>
      </c>
      <c r="J10" s="17">
        <v>0.189289131938704</v>
      </c>
      <c r="K10" s="17"/>
      <c r="L10" s="17">
        <v>0.18420621189092601</v>
      </c>
      <c r="M10" s="17">
        <v>0.19333003719181299</v>
      </c>
      <c r="N10" s="17">
        <v>0.18060928775156801</v>
      </c>
      <c r="O10" s="17">
        <v>0.11273546727827501</v>
      </c>
      <c r="P10" s="17"/>
      <c r="Q10" s="17">
        <v>0.18222409503321299</v>
      </c>
      <c r="R10" s="17">
        <v>0.12976371085025101</v>
      </c>
      <c r="S10" s="17">
        <v>0.111901791810628</v>
      </c>
    </row>
    <row r="11" spans="2:19" ht="28.8" x14ac:dyDescent="0.3">
      <c r="B11" s="18" t="s">
        <v>38</v>
      </c>
      <c r="C11" s="17">
        <v>0.135274280180782</v>
      </c>
      <c r="D11" s="17">
        <v>0.11848942813611001</v>
      </c>
      <c r="E11" s="17">
        <v>0.15268628119702901</v>
      </c>
      <c r="F11" s="17"/>
      <c r="G11" s="17">
        <v>0.15434485182371999</v>
      </c>
      <c r="H11" s="17">
        <v>0.126673724358004</v>
      </c>
      <c r="I11" s="17">
        <v>0.124920919003352</v>
      </c>
      <c r="J11" s="17">
        <v>0.12863622046665399</v>
      </c>
      <c r="K11" s="17"/>
      <c r="L11" s="17">
        <v>0.130809635958966</v>
      </c>
      <c r="M11" s="17">
        <v>0.13313723428570601</v>
      </c>
      <c r="N11" s="17">
        <v>0.18209016805789799</v>
      </c>
      <c r="O11" s="17">
        <v>9.1333056500255694E-2</v>
      </c>
      <c r="P11" s="17"/>
      <c r="Q11" s="17">
        <v>0.13993584583159899</v>
      </c>
      <c r="R11" s="17">
        <v>0.16805718274172499</v>
      </c>
      <c r="S11" s="17">
        <v>0.105563931666891</v>
      </c>
    </row>
    <row r="12" spans="2:19" ht="28.8" x14ac:dyDescent="0.3">
      <c r="B12" s="18" t="s">
        <v>44</v>
      </c>
      <c r="C12" s="17">
        <v>0.13031214673470701</v>
      </c>
      <c r="D12" s="17">
        <v>0.154037824683185</v>
      </c>
      <c r="E12" s="17">
        <v>0.107106694922674</v>
      </c>
      <c r="F12" s="17"/>
      <c r="G12" s="17">
        <v>0.13462887101715901</v>
      </c>
      <c r="H12" s="17">
        <v>0.14882908248344801</v>
      </c>
      <c r="I12" s="17">
        <v>0.114658307133539</v>
      </c>
      <c r="J12" s="17">
        <v>0.12046177717527699</v>
      </c>
      <c r="K12" s="17"/>
      <c r="L12" s="17">
        <v>0.17670529523645101</v>
      </c>
      <c r="M12" s="17">
        <v>0.19626209989197099</v>
      </c>
      <c r="N12" s="17">
        <v>0.107667269935591</v>
      </c>
      <c r="O12" s="17">
        <v>3.71220980526933E-2</v>
      </c>
      <c r="P12" s="17"/>
      <c r="Q12" s="17">
        <v>0.14358778978360201</v>
      </c>
      <c r="R12" s="17">
        <v>9.3034804926580394E-2</v>
      </c>
      <c r="S12" s="17">
        <v>0.12294510779584999</v>
      </c>
    </row>
    <row r="13" spans="2:19" x14ac:dyDescent="0.3">
      <c r="B13" s="18" t="s">
        <v>42</v>
      </c>
      <c r="C13" s="17">
        <v>0.105922358813483</v>
      </c>
      <c r="D13" s="17">
        <v>0.110689313592269</v>
      </c>
      <c r="E13" s="17">
        <v>0.10206398870524</v>
      </c>
      <c r="F13" s="17"/>
      <c r="G13" s="17">
        <v>0.10088297869320299</v>
      </c>
      <c r="H13" s="17">
        <v>0.121947901347138</v>
      </c>
      <c r="I13" s="17">
        <v>9.2949943101967594E-2</v>
      </c>
      <c r="J13" s="17">
        <v>0.10819504883655</v>
      </c>
      <c r="K13" s="17"/>
      <c r="L13" s="17">
        <v>0.164031329968998</v>
      </c>
      <c r="M13" s="17">
        <v>0.126831968515244</v>
      </c>
      <c r="N13" s="17">
        <v>8.5089755371032305E-2</v>
      </c>
      <c r="O13" s="17">
        <v>4.77670379864484E-2</v>
      </c>
      <c r="P13" s="17"/>
      <c r="Q13" s="17">
        <v>0.112414624649673</v>
      </c>
      <c r="R13" s="17">
        <v>7.78359256337922E-2</v>
      </c>
      <c r="S13" s="17">
        <v>0.123359774645095</v>
      </c>
    </row>
    <row r="14" spans="2:19" ht="28.8" x14ac:dyDescent="0.3">
      <c r="B14" s="18" t="s">
        <v>45</v>
      </c>
      <c r="C14" s="17">
        <v>0.104981130093961</v>
      </c>
      <c r="D14" s="17">
        <v>0.118003694532896</v>
      </c>
      <c r="E14" s="17">
        <v>9.1253041818805503E-2</v>
      </c>
      <c r="F14" s="17"/>
      <c r="G14" s="17">
        <v>9.9333875150599604E-2</v>
      </c>
      <c r="H14" s="17">
        <v>0.114318331137684</v>
      </c>
      <c r="I14" s="17">
        <v>0.10035783912224799</v>
      </c>
      <c r="J14" s="17">
        <v>0.103609992955029</v>
      </c>
      <c r="K14" s="17"/>
      <c r="L14" s="17">
        <v>0.21367225016831001</v>
      </c>
      <c r="M14" s="17">
        <v>0.134812521493124</v>
      </c>
      <c r="N14" s="17">
        <v>5.2280765458087797E-2</v>
      </c>
      <c r="O14" s="17">
        <v>2.1117623563988601E-2</v>
      </c>
      <c r="P14" s="17"/>
      <c r="Q14" s="17">
        <v>0.118135436699734</v>
      </c>
      <c r="R14" s="17">
        <v>4.7375279964445599E-2</v>
      </c>
      <c r="S14" s="17">
        <v>0.11309310505231999</v>
      </c>
    </row>
    <row r="15" spans="2:19" ht="28.8" x14ac:dyDescent="0.3">
      <c r="B15" s="18" t="s">
        <v>41</v>
      </c>
      <c r="C15" s="17">
        <v>9.6004636456358802E-2</v>
      </c>
      <c r="D15" s="17">
        <v>7.5782412892668197E-2</v>
      </c>
      <c r="E15" s="17">
        <v>0.117030994989826</v>
      </c>
      <c r="F15" s="17"/>
      <c r="G15" s="17">
        <v>9.0011106577262801E-2</v>
      </c>
      <c r="H15" s="17">
        <v>8.8223474812427094E-2</v>
      </c>
      <c r="I15" s="17">
        <v>8.6647198063010994E-2</v>
      </c>
      <c r="J15" s="17">
        <v>0.120799786543418</v>
      </c>
      <c r="K15" s="17"/>
      <c r="L15" s="17">
        <v>0.17122794305074099</v>
      </c>
      <c r="M15" s="17">
        <v>0.12894097621959999</v>
      </c>
      <c r="N15" s="17">
        <v>6.5873480796646497E-2</v>
      </c>
      <c r="O15" s="17">
        <v>1.7800778182024399E-2</v>
      </c>
      <c r="P15" s="17"/>
      <c r="Q15" s="17">
        <v>0.104658974584005</v>
      </c>
      <c r="R15" s="17">
        <v>6.1856104023022197E-2</v>
      </c>
      <c r="S15" s="17">
        <v>0.103906778757417</v>
      </c>
    </row>
    <row r="16" spans="2:19" x14ac:dyDescent="0.3">
      <c r="B16" s="18" t="s">
        <v>39</v>
      </c>
      <c r="C16" s="17">
        <v>9.1427120678252899E-2</v>
      </c>
      <c r="D16" s="17">
        <v>9.4209416585794001E-2</v>
      </c>
      <c r="E16" s="17">
        <v>8.86285356732045E-2</v>
      </c>
      <c r="F16" s="17"/>
      <c r="G16" s="17">
        <v>9.8254327460310195E-2</v>
      </c>
      <c r="H16" s="17">
        <v>6.9575582445939296E-2</v>
      </c>
      <c r="I16" s="17">
        <v>0.112870747010326</v>
      </c>
      <c r="J16" s="17">
        <v>8.7199899787070406E-2</v>
      </c>
      <c r="K16" s="17"/>
      <c r="L16" s="17">
        <v>0.13912136162029401</v>
      </c>
      <c r="M16" s="17">
        <v>8.8139568331978294E-2</v>
      </c>
      <c r="N16" s="17">
        <v>8.1968282099651901E-2</v>
      </c>
      <c r="O16" s="17">
        <v>5.75356409113046E-2</v>
      </c>
      <c r="P16" s="17"/>
      <c r="Q16" s="17">
        <v>9.3879078451028899E-2</v>
      </c>
      <c r="R16" s="17">
        <v>0.10928789392677001</v>
      </c>
      <c r="S16" s="17">
        <v>0.117369293304876</v>
      </c>
    </row>
    <row r="17" spans="2:19" ht="28.8" x14ac:dyDescent="0.3">
      <c r="B17" s="18" t="s">
        <v>46</v>
      </c>
      <c r="C17" s="17">
        <v>5.7088960001245803E-2</v>
      </c>
      <c r="D17" s="17">
        <v>6.8863057744029593E-2</v>
      </c>
      <c r="E17" s="17">
        <v>4.4903568984949398E-2</v>
      </c>
      <c r="F17" s="17"/>
      <c r="G17" s="17">
        <v>5.6823574020507098E-2</v>
      </c>
      <c r="H17" s="17">
        <v>7.47367325214503E-2</v>
      </c>
      <c r="I17" s="17">
        <v>4.8502447429824798E-2</v>
      </c>
      <c r="J17" s="17">
        <v>4.4654213117637301E-2</v>
      </c>
      <c r="K17" s="17"/>
      <c r="L17" s="17">
        <v>9.8336380209298302E-2</v>
      </c>
      <c r="M17" s="17">
        <v>0.107811772228566</v>
      </c>
      <c r="N17" s="17">
        <v>1.7462526266054702E-2</v>
      </c>
      <c r="O17" s="17">
        <v>3.9103971576198299E-3</v>
      </c>
      <c r="P17" s="17"/>
      <c r="Q17" s="17">
        <v>6.5418690782811498E-2</v>
      </c>
      <c r="R17" s="17">
        <v>1.9432799163534801E-2</v>
      </c>
      <c r="S17" s="17">
        <v>4.2142355886880298E-2</v>
      </c>
    </row>
    <row r="18" spans="2:19" ht="43.2" x14ac:dyDescent="0.3">
      <c r="B18" s="18" t="s">
        <v>47</v>
      </c>
      <c r="C18" s="17">
        <v>4.5504960955567601E-2</v>
      </c>
      <c r="D18" s="17">
        <v>4.8181768156376703E-2</v>
      </c>
      <c r="E18" s="17">
        <v>4.3218984390782603E-2</v>
      </c>
      <c r="F18" s="17"/>
      <c r="G18" s="17">
        <v>5.0660125603011801E-2</v>
      </c>
      <c r="H18" s="17">
        <v>3.7889086963108803E-2</v>
      </c>
      <c r="I18" s="17">
        <v>4.4467891823592398E-2</v>
      </c>
      <c r="J18" s="17">
        <v>4.9177144086689398E-2</v>
      </c>
      <c r="K18" s="17"/>
      <c r="L18" s="17">
        <v>3.1193281739811299E-2</v>
      </c>
      <c r="M18" s="17">
        <v>3.0212329063249201E-2</v>
      </c>
      <c r="N18" s="17">
        <v>5.3050250198053102E-2</v>
      </c>
      <c r="O18" s="17">
        <v>6.8182480113089194E-2</v>
      </c>
      <c r="P18" s="17"/>
      <c r="Q18" s="17">
        <v>4.0577221977661199E-2</v>
      </c>
      <c r="R18" s="17">
        <v>7.5314547772700899E-2</v>
      </c>
      <c r="S18" s="17">
        <v>8.4251909083243898E-2</v>
      </c>
    </row>
    <row r="19" spans="2:19" x14ac:dyDescent="0.3">
      <c r="B19" s="18" t="s">
        <v>40</v>
      </c>
      <c r="C19" s="17">
        <v>4.4107670700286199E-2</v>
      </c>
      <c r="D19" s="17">
        <v>4.5212857430552297E-2</v>
      </c>
      <c r="E19" s="17">
        <v>4.33801376987695E-2</v>
      </c>
      <c r="F19" s="17"/>
      <c r="G19" s="17">
        <v>6.4417161407249304E-2</v>
      </c>
      <c r="H19" s="17">
        <v>4.2330478236512703E-2</v>
      </c>
      <c r="I19" s="17">
        <v>2.47897482121523E-2</v>
      </c>
      <c r="J19" s="17">
        <v>3.8065359657773697E-2</v>
      </c>
      <c r="K19" s="17"/>
      <c r="L19" s="17">
        <v>6.4307064536104103E-2</v>
      </c>
      <c r="M19" s="17">
        <v>4.9487116784043599E-2</v>
      </c>
      <c r="N19" s="17">
        <v>4.3532158732175398E-2</v>
      </c>
      <c r="O19" s="17">
        <v>1.8713552930822299E-2</v>
      </c>
      <c r="P19" s="17"/>
      <c r="Q19" s="17">
        <v>4.7697908110631598E-2</v>
      </c>
      <c r="R19" s="17">
        <v>2.7423720942324301E-2</v>
      </c>
      <c r="S19" s="17">
        <v>4.3103218799862703E-2</v>
      </c>
    </row>
    <row r="20" spans="2:19" ht="43.2" x14ac:dyDescent="0.3">
      <c r="B20" s="18" t="s">
        <v>43</v>
      </c>
      <c r="C20" s="17">
        <v>3.6931623587731201E-2</v>
      </c>
      <c r="D20" s="17">
        <v>5.2089531111095502E-2</v>
      </c>
      <c r="E20" s="17">
        <v>2.13424490609532E-2</v>
      </c>
      <c r="F20" s="17"/>
      <c r="G20" s="17">
        <v>4.9376023488446497E-2</v>
      </c>
      <c r="H20" s="17">
        <v>4.35175468847976E-2</v>
      </c>
      <c r="I20" s="17">
        <v>3.04177626135726E-2</v>
      </c>
      <c r="J20" s="17">
        <v>1.9882378184607401E-2</v>
      </c>
      <c r="K20" s="17"/>
      <c r="L20" s="17">
        <v>4.2164541244326101E-2</v>
      </c>
      <c r="M20" s="17">
        <v>6.4764909879012802E-2</v>
      </c>
      <c r="N20" s="17">
        <v>2.75095051502963E-2</v>
      </c>
      <c r="O20" s="17">
        <v>1.1802623887857799E-2</v>
      </c>
      <c r="P20" s="17"/>
      <c r="Q20" s="17">
        <v>3.7982152839934599E-2</v>
      </c>
      <c r="R20" s="17">
        <v>3.5944779485422601E-2</v>
      </c>
      <c r="S20" s="17">
        <v>5.1024698940445298E-2</v>
      </c>
    </row>
    <row r="21" spans="2:19" x14ac:dyDescent="0.3">
      <c r="B21" s="18" t="s">
        <v>53</v>
      </c>
      <c r="C21" s="19">
        <v>0.19001345429494601</v>
      </c>
      <c r="D21" s="19">
        <v>0.16191711164223099</v>
      </c>
      <c r="E21" s="19">
        <v>0.217419408013343</v>
      </c>
      <c r="F21" s="19"/>
      <c r="G21" s="19">
        <v>0.16946084048447499</v>
      </c>
      <c r="H21" s="19">
        <v>0.171100484536961</v>
      </c>
      <c r="I21" s="19">
        <v>0.19053512182155699</v>
      </c>
      <c r="J21" s="19">
        <v>0.23229500378222301</v>
      </c>
      <c r="K21" s="19"/>
      <c r="L21" s="19">
        <v>8.9839895775208498E-2</v>
      </c>
      <c r="M21" s="19">
        <v>9.9490999940426594E-2</v>
      </c>
      <c r="N21" s="19">
        <v>0.14592874102803599</v>
      </c>
      <c r="O21" s="19">
        <v>0.43585094359897097</v>
      </c>
      <c r="P21" s="19"/>
      <c r="Q21" s="19">
        <v>0.150345795098419</v>
      </c>
      <c r="R21" s="19">
        <v>0.23924535574212599</v>
      </c>
      <c r="S21" s="19">
        <v>0.212762075495006</v>
      </c>
    </row>
    <row r="22" spans="2:19" x14ac:dyDescent="0.3">
      <c r="B22" s="16"/>
    </row>
    <row r="23" spans="2:19" x14ac:dyDescent="0.3">
      <c r="B23" t="s">
        <v>51</v>
      </c>
    </row>
    <row r="24" spans="2:19" x14ac:dyDescent="0.3">
      <c r="B24" t="s">
        <v>52</v>
      </c>
    </row>
    <row r="26" spans="2:19" x14ac:dyDescent="0.3">
      <c r="B26"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S18"/>
  <sheetViews>
    <sheetView showGridLines="0" topLeftCell="A2"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61</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56</v>
      </c>
      <c r="C9" s="17">
        <v>9.49981649964282E-2</v>
      </c>
      <c r="D9" s="17">
        <v>8.6539088053679603E-2</v>
      </c>
      <c r="E9" s="17">
        <v>0.10277019160019001</v>
      </c>
      <c r="F9" s="17"/>
      <c r="G9" s="17">
        <v>0.130652098626693</v>
      </c>
      <c r="H9" s="17">
        <v>8.1725808011608198E-2</v>
      </c>
      <c r="I9" s="17">
        <v>8.93070894966594E-2</v>
      </c>
      <c r="J9" s="17">
        <v>6.8699731285573107E-2</v>
      </c>
      <c r="K9" s="17"/>
      <c r="L9" s="17">
        <v>4.78024665150341E-2</v>
      </c>
      <c r="M9" s="17">
        <v>8.4390757232240807E-2</v>
      </c>
      <c r="N9" s="17">
        <v>0.109131083030771</v>
      </c>
      <c r="O9" s="17">
        <v>0.13835575322457899</v>
      </c>
      <c r="P9" s="17"/>
      <c r="Q9" s="17">
        <v>8.2165819179547295E-2</v>
      </c>
      <c r="R9" s="17">
        <v>0.18368625237422101</v>
      </c>
      <c r="S9" s="17">
        <v>0.16654649365139099</v>
      </c>
    </row>
    <row r="10" spans="2:19" x14ac:dyDescent="0.3">
      <c r="B10" s="18" t="s">
        <v>57</v>
      </c>
      <c r="C10" s="17">
        <v>0.39455619109534801</v>
      </c>
      <c r="D10" s="17">
        <v>0.39371117156105301</v>
      </c>
      <c r="E10" s="17">
        <v>0.39333311921854702</v>
      </c>
      <c r="F10" s="17"/>
      <c r="G10" s="17">
        <v>0.46524592323923603</v>
      </c>
      <c r="H10" s="17">
        <v>0.38657402075255098</v>
      </c>
      <c r="I10" s="17">
        <v>0.39721075268580103</v>
      </c>
      <c r="J10" s="17">
        <v>0.31067814131403698</v>
      </c>
      <c r="K10" s="17"/>
      <c r="L10" s="17">
        <v>0.286051349770228</v>
      </c>
      <c r="M10" s="17">
        <v>0.407646767463195</v>
      </c>
      <c r="N10" s="17">
        <v>0.412024661027104</v>
      </c>
      <c r="O10" s="17">
        <v>0.46997860917101703</v>
      </c>
      <c r="P10" s="17"/>
      <c r="Q10" s="17">
        <v>0.38884312222528</v>
      </c>
      <c r="R10" s="17">
        <v>0.45893769905993598</v>
      </c>
      <c r="S10" s="17">
        <v>0.42936628534269999</v>
      </c>
    </row>
    <row r="11" spans="2:19" x14ac:dyDescent="0.3">
      <c r="B11" s="18" t="s">
        <v>58</v>
      </c>
      <c r="C11" s="17">
        <v>0.34793538999484203</v>
      </c>
      <c r="D11" s="17">
        <v>0.34799040463784198</v>
      </c>
      <c r="E11" s="17">
        <v>0.35009387320511498</v>
      </c>
      <c r="F11" s="17"/>
      <c r="G11" s="17">
        <v>0.31081863735503401</v>
      </c>
      <c r="H11" s="17">
        <v>0.36014946258866998</v>
      </c>
      <c r="I11" s="17">
        <v>0.36707741117980203</v>
      </c>
      <c r="J11" s="17">
        <v>0.363694444895929</v>
      </c>
      <c r="K11" s="17"/>
      <c r="L11" s="17">
        <v>0.412867745014664</v>
      </c>
      <c r="M11" s="17">
        <v>0.336447781832101</v>
      </c>
      <c r="N11" s="17">
        <v>0.37482697435967499</v>
      </c>
      <c r="O11" s="17">
        <v>0.266295025989843</v>
      </c>
      <c r="P11" s="17"/>
      <c r="Q11" s="17">
        <v>0.36427926557259899</v>
      </c>
      <c r="R11" s="17">
        <v>0.25016270282931902</v>
      </c>
      <c r="S11" s="17">
        <v>0.26594304603763302</v>
      </c>
    </row>
    <row r="12" spans="2:19" x14ac:dyDescent="0.3">
      <c r="B12" s="18" t="s">
        <v>59</v>
      </c>
      <c r="C12" s="17">
        <v>0.138547984248308</v>
      </c>
      <c r="D12" s="17">
        <v>0.1447802362135</v>
      </c>
      <c r="E12" s="17">
        <v>0.13350417186885299</v>
      </c>
      <c r="F12" s="17"/>
      <c r="G12" s="17">
        <v>8.2825669829199103E-2</v>
      </c>
      <c r="H12" s="17">
        <v>0.143199573802689</v>
      </c>
      <c r="I12" s="17">
        <v>0.12188700296772299</v>
      </c>
      <c r="J12" s="17">
        <v>0.22036575599918701</v>
      </c>
      <c r="K12" s="17"/>
      <c r="L12" s="17">
        <v>0.222558319336254</v>
      </c>
      <c r="M12" s="17">
        <v>0.14774822326555601</v>
      </c>
      <c r="N12" s="17">
        <v>9.4219360257812093E-2</v>
      </c>
      <c r="O12" s="17">
        <v>9.2609712028575597E-2</v>
      </c>
      <c r="P12" s="17"/>
      <c r="Q12" s="17">
        <v>0.142744692959139</v>
      </c>
      <c r="R12" s="17">
        <v>9.3183766285383093E-2</v>
      </c>
      <c r="S12" s="17">
        <v>0.13304080919168401</v>
      </c>
    </row>
    <row r="13" spans="2:19" x14ac:dyDescent="0.3">
      <c r="B13" s="18" t="s">
        <v>60</v>
      </c>
      <c r="C13" s="19">
        <v>2.3962269665073199E-2</v>
      </c>
      <c r="D13" s="19">
        <v>2.6979099533925601E-2</v>
      </c>
      <c r="E13" s="19">
        <v>2.0298644107295701E-2</v>
      </c>
      <c r="F13" s="19"/>
      <c r="G13" s="19">
        <v>1.0457670949838901E-2</v>
      </c>
      <c r="H13" s="19">
        <v>2.8351134844481801E-2</v>
      </c>
      <c r="I13" s="19">
        <v>2.4517743670013699E-2</v>
      </c>
      <c r="J13" s="19">
        <v>3.6561926505273797E-2</v>
      </c>
      <c r="K13" s="19"/>
      <c r="L13" s="19">
        <v>3.0720119363819999E-2</v>
      </c>
      <c r="M13" s="19">
        <v>2.3766470206906899E-2</v>
      </c>
      <c r="N13" s="19">
        <v>9.7979213246366693E-3</v>
      </c>
      <c r="O13" s="19">
        <v>3.27608995859862E-2</v>
      </c>
      <c r="P13" s="19"/>
      <c r="Q13" s="19">
        <v>2.1967100063434299E-2</v>
      </c>
      <c r="R13" s="19">
        <v>1.40295794511407E-2</v>
      </c>
      <c r="S13" s="19">
        <v>5.10336577659225E-3</v>
      </c>
    </row>
    <row r="14" spans="2:19" x14ac:dyDescent="0.3">
      <c r="B14" s="16"/>
    </row>
    <row r="15" spans="2:19" x14ac:dyDescent="0.3">
      <c r="B15" t="s">
        <v>51</v>
      </c>
    </row>
    <row r="16" spans="2:19" x14ac:dyDescent="0.3">
      <c r="B16" t="s">
        <v>52</v>
      </c>
    </row>
    <row r="18" spans="2:2" x14ac:dyDescent="0.3">
      <c r="B18"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S20"/>
  <sheetViews>
    <sheetView showGridLines="0" workbookViewId="0">
      <pane xSplit="2" topLeftCell="C1" activePane="topRight" state="frozen"/>
      <selection pane="topRight" activeCell="C10" sqref="C10"/>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68</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62</v>
      </c>
      <c r="C9" s="17">
        <v>8.3343705650033004E-2</v>
      </c>
      <c r="D9" s="17">
        <v>8.6917170554460604E-2</v>
      </c>
      <c r="E9" s="17">
        <v>7.7307902674561002E-2</v>
      </c>
      <c r="F9" s="17"/>
      <c r="G9" s="17">
        <v>0.13626500910049899</v>
      </c>
      <c r="H9" s="17">
        <v>6.0613654227229502E-2</v>
      </c>
      <c r="I9" s="17">
        <v>7.0543576627532106E-2</v>
      </c>
      <c r="J9" s="17">
        <v>5.3208467167113097E-2</v>
      </c>
      <c r="K9" s="17"/>
      <c r="L9" s="17">
        <v>4.1810506561337002E-2</v>
      </c>
      <c r="M9" s="17">
        <v>6.3744205788248798E-2</v>
      </c>
      <c r="N9" s="17">
        <v>9.8516694417265294E-2</v>
      </c>
      <c r="O9" s="17">
        <v>0.129637540871547</v>
      </c>
      <c r="P9" s="17"/>
      <c r="Q9" s="17">
        <v>7.2283462087324502E-2</v>
      </c>
      <c r="R9" s="17">
        <v>0.15109358067991199</v>
      </c>
      <c r="S9" s="17">
        <v>0.13858709230260399</v>
      </c>
    </row>
    <row r="10" spans="2:19" x14ac:dyDescent="0.3">
      <c r="B10" s="18" t="s">
        <v>63</v>
      </c>
      <c r="C10" s="17">
        <v>0.33048145594357398</v>
      </c>
      <c r="D10" s="17">
        <v>0.34083707785942902</v>
      </c>
      <c r="E10" s="17">
        <v>0.31925886151529498</v>
      </c>
      <c r="F10" s="17"/>
      <c r="G10" s="17">
        <v>0.40975232324143601</v>
      </c>
      <c r="H10" s="17">
        <v>0.34131403387642301</v>
      </c>
      <c r="I10" s="17">
        <v>0.30445259141804998</v>
      </c>
      <c r="J10" s="17">
        <v>0.23860921153013301</v>
      </c>
      <c r="K10" s="17"/>
      <c r="L10" s="17">
        <v>0.233603697074001</v>
      </c>
      <c r="M10" s="17">
        <v>0.34291269770590499</v>
      </c>
      <c r="N10" s="17">
        <v>0.33754335388492301</v>
      </c>
      <c r="O10" s="17">
        <v>0.40626368800962298</v>
      </c>
      <c r="P10" s="17"/>
      <c r="Q10" s="17">
        <v>0.33072687319358701</v>
      </c>
      <c r="R10" s="17">
        <v>0.40082742571989399</v>
      </c>
      <c r="S10" s="17">
        <v>0.37570905018158901</v>
      </c>
    </row>
    <row r="11" spans="2:19" x14ac:dyDescent="0.3">
      <c r="B11" s="18" t="s">
        <v>64</v>
      </c>
      <c r="C11" s="17">
        <v>0.337393456396684</v>
      </c>
      <c r="D11" s="17">
        <v>0.32631696109608299</v>
      </c>
      <c r="E11" s="17">
        <v>0.35043506378753098</v>
      </c>
      <c r="F11" s="17"/>
      <c r="G11" s="17">
        <v>0.30703529569933302</v>
      </c>
      <c r="H11" s="17">
        <v>0.35850179736350102</v>
      </c>
      <c r="I11" s="17">
        <v>0.36532623073758802</v>
      </c>
      <c r="J11" s="17">
        <v>0.33020503546096203</v>
      </c>
      <c r="K11" s="17"/>
      <c r="L11" s="17">
        <v>0.37326504652351999</v>
      </c>
      <c r="M11" s="17">
        <v>0.34525005896428701</v>
      </c>
      <c r="N11" s="17">
        <v>0.34504398666709302</v>
      </c>
      <c r="O11" s="17">
        <v>0.28473640250839999</v>
      </c>
      <c r="P11" s="17"/>
      <c r="Q11" s="17">
        <v>0.34330859890180498</v>
      </c>
      <c r="R11" s="17">
        <v>0.29826939482631698</v>
      </c>
      <c r="S11" s="17">
        <v>0.284685871776924</v>
      </c>
    </row>
    <row r="12" spans="2:19" x14ac:dyDescent="0.3">
      <c r="B12" s="18" t="s">
        <v>65</v>
      </c>
      <c r="C12" s="17">
        <v>0.235767390010863</v>
      </c>
      <c r="D12" s="17">
        <v>0.23320165928780701</v>
      </c>
      <c r="E12" s="17">
        <v>0.23958637622571399</v>
      </c>
      <c r="F12" s="17"/>
      <c r="G12" s="17">
        <v>0.14028776769027901</v>
      </c>
      <c r="H12" s="17">
        <v>0.22195499060719601</v>
      </c>
      <c r="I12" s="17">
        <v>0.24927258829558099</v>
      </c>
      <c r="J12" s="17">
        <v>0.35924924542470199</v>
      </c>
      <c r="K12" s="17"/>
      <c r="L12" s="17">
        <v>0.33664179860909499</v>
      </c>
      <c r="M12" s="17">
        <v>0.234576504418128</v>
      </c>
      <c r="N12" s="17">
        <v>0.205939630247265</v>
      </c>
      <c r="O12" s="17">
        <v>0.16849440238271601</v>
      </c>
      <c r="P12" s="17"/>
      <c r="Q12" s="17">
        <v>0.24375580061694899</v>
      </c>
      <c r="R12" s="17">
        <v>0.12862080270125201</v>
      </c>
      <c r="S12" s="17">
        <v>0.18435641895105501</v>
      </c>
    </row>
    <row r="13" spans="2:19" x14ac:dyDescent="0.3">
      <c r="B13" s="18" t="s">
        <v>60</v>
      </c>
      <c r="C13" s="20">
        <v>1.30139919988457E-2</v>
      </c>
      <c r="D13" s="20">
        <v>1.2727131202220399E-2</v>
      </c>
      <c r="E13" s="20">
        <v>1.34117957968989E-2</v>
      </c>
      <c r="F13" s="20"/>
      <c r="G13" s="20">
        <v>6.6596042684538203E-3</v>
      </c>
      <c r="H13" s="20">
        <v>1.76155239256496E-2</v>
      </c>
      <c r="I13" s="20">
        <v>1.04050129212492E-2</v>
      </c>
      <c r="J13" s="20">
        <v>1.8728040417089999E-2</v>
      </c>
      <c r="K13" s="20"/>
      <c r="L13" s="20">
        <v>1.46789512320463E-2</v>
      </c>
      <c r="M13" s="20">
        <v>1.35165331234318E-2</v>
      </c>
      <c r="N13" s="20">
        <v>1.29563347834535E-2</v>
      </c>
      <c r="O13" s="20">
        <v>1.08679662277145E-2</v>
      </c>
      <c r="P13" s="20"/>
      <c r="Q13" s="20">
        <v>9.9252652003343992E-3</v>
      </c>
      <c r="R13" s="20">
        <v>2.1188796072625301E-2</v>
      </c>
      <c r="S13" s="20">
        <v>1.6661566787828101E-2</v>
      </c>
    </row>
    <row r="14" spans="2:19" x14ac:dyDescent="0.3">
      <c r="B14" s="18" t="s">
        <v>66</v>
      </c>
      <c r="C14" s="20">
        <v>0.41382516159360699</v>
      </c>
      <c r="D14" s="20">
        <v>0.42775424841388898</v>
      </c>
      <c r="E14" s="20">
        <v>0.39656676418985598</v>
      </c>
      <c r="F14" s="20"/>
      <c r="G14" s="20">
        <v>0.54601733234193495</v>
      </c>
      <c r="H14" s="20">
        <v>0.40192768810365298</v>
      </c>
      <c r="I14" s="20">
        <v>0.374996168045582</v>
      </c>
      <c r="J14" s="20">
        <v>0.29181767869724601</v>
      </c>
      <c r="K14" s="20"/>
      <c r="L14" s="20">
        <v>0.27541420363533797</v>
      </c>
      <c r="M14" s="20">
        <v>0.40665690349415401</v>
      </c>
      <c r="N14" s="20">
        <v>0.43606004830218897</v>
      </c>
      <c r="O14" s="20">
        <v>0.53590122888116998</v>
      </c>
      <c r="P14" s="20"/>
      <c r="Q14" s="20">
        <v>0.40301033528091101</v>
      </c>
      <c r="R14" s="20">
        <v>0.55192100639980501</v>
      </c>
      <c r="S14" s="20">
        <v>0.51429614248419298</v>
      </c>
    </row>
    <row r="15" spans="2:19" hidden="1" x14ac:dyDescent="0.3">
      <c r="B15" s="18" t="s">
        <v>67</v>
      </c>
      <c r="C15" s="21">
        <v>-0.40081116959476099</v>
      </c>
      <c r="D15" s="21">
        <v>-0.41502711721166902</v>
      </c>
      <c r="E15" s="21">
        <v>-0.38315496839295698</v>
      </c>
      <c r="F15" s="21"/>
      <c r="G15" s="21">
        <v>-0.53935772807348104</v>
      </c>
      <c r="H15" s="21">
        <v>-0.38431216417800301</v>
      </c>
      <c r="I15" s="21">
        <v>-0.36459115512433299</v>
      </c>
      <c r="J15" s="21">
        <v>-0.27308963828015598</v>
      </c>
      <c r="K15" s="21"/>
      <c r="L15" s="21">
        <v>-0.26073525240329198</v>
      </c>
      <c r="M15" s="21">
        <v>-0.39314037037072203</v>
      </c>
      <c r="N15" s="21">
        <v>-0.42310371351873499</v>
      </c>
      <c r="O15" s="21">
        <v>-0.52503326265345596</v>
      </c>
      <c r="P15" s="21"/>
      <c r="Q15" s="21">
        <v>-0.39308507008057703</v>
      </c>
      <c r="R15" s="21">
        <v>-0.53073221032717999</v>
      </c>
      <c r="S15" s="21">
        <v>-0.49763457569636499</v>
      </c>
    </row>
    <row r="16" spans="2:19" x14ac:dyDescent="0.3">
      <c r="B16" s="16"/>
    </row>
    <row r="17" spans="2:2" x14ac:dyDescent="0.3">
      <c r="B17" t="s">
        <v>51</v>
      </c>
    </row>
    <row r="18" spans="2:2" x14ac:dyDescent="0.3">
      <c r="B18" t="s">
        <v>52</v>
      </c>
    </row>
    <row r="20" spans="2:2" x14ac:dyDescent="0.3">
      <c r="B20"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S24"/>
  <sheetViews>
    <sheetView showGridLines="0" topLeftCell="A11"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79</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28.8" x14ac:dyDescent="0.3">
      <c r="B9" s="18" t="s">
        <v>69</v>
      </c>
      <c r="C9" s="17">
        <v>0.61392480226197499</v>
      </c>
      <c r="D9" s="17">
        <v>0.54829423989077797</v>
      </c>
      <c r="E9" s="17">
        <v>0.67769745091769795</v>
      </c>
      <c r="F9" s="17"/>
      <c r="G9" s="17">
        <v>0.61553901468448602</v>
      </c>
      <c r="H9" s="17">
        <v>0.59907078330904595</v>
      </c>
      <c r="I9" s="17">
        <v>0.65053643767463898</v>
      </c>
      <c r="J9" s="17">
        <v>0.59900042825091604</v>
      </c>
      <c r="K9" s="17"/>
      <c r="L9" s="17">
        <v>0.53097338363185898</v>
      </c>
      <c r="M9" s="17">
        <v>0.62003604405269397</v>
      </c>
      <c r="N9" s="17">
        <v>0.64410554187673597</v>
      </c>
      <c r="O9" s="17">
        <v>0.65757074323791098</v>
      </c>
      <c r="P9" s="17"/>
      <c r="Q9" s="17">
        <v>0.623780300882256</v>
      </c>
      <c r="R9" s="17">
        <v>0.52550389753197901</v>
      </c>
      <c r="S9" s="17">
        <v>0.59053690688112903</v>
      </c>
    </row>
    <row r="10" spans="2:19" ht="28.8" x14ac:dyDescent="0.3">
      <c r="B10" s="18" t="s">
        <v>70</v>
      </c>
      <c r="C10" s="17">
        <v>0.38591585025060099</v>
      </c>
      <c r="D10" s="17">
        <v>0.38540397411280403</v>
      </c>
      <c r="E10" s="17">
        <v>0.38771690489098598</v>
      </c>
      <c r="F10" s="17"/>
      <c r="G10" s="17">
        <v>0.413861380913154</v>
      </c>
      <c r="H10" s="17">
        <v>0.39870051375912602</v>
      </c>
      <c r="I10" s="17">
        <v>0.361347606411137</v>
      </c>
      <c r="J10" s="17">
        <v>0.35346737609633</v>
      </c>
      <c r="K10" s="17"/>
      <c r="L10" s="17">
        <v>0.37133529087663603</v>
      </c>
      <c r="M10" s="17">
        <v>0.41739762250307999</v>
      </c>
      <c r="N10" s="17">
        <v>0.40574981525653903</v>
      </c>
      <c r="O10" s="17">
        <v>0.34496017967307602</v>
      </c>
      <c r="P10" s="17"/>
      <c r="Q10" s="17">
        <v>0.39219984180233602</v>
      </c>
      <c r="R10" s="17">
        <v>0.41357736342698997</v>
      </c>
      <c r="S10" s="17">
        <v>0.39573934696291202</v>
      </c>
    </row>
    <row r="11" spans="2:19" ht="28.8" x14ac:dyDescent="0.3">
      <c r="B11" s="18" t="s">
        <v>71</v>
      </c>
      <c r="C11" s="17">
        <v>0.32799613481609302</v>
      </c>
      <c r="D11" s="17">
        <v>0.31852529080646902</v>
      </c>
      <c r="E11" s="17">
        <v>0.33962763311677102</v>
      </c>
      <c r="F11" s="17"/>
      <c r="G11" s="17">
        <v>0.30470508966744497</v>
      </c>
      <c r="H11" s="17">
        <v>0.34969360886228201</v>
      </c>
      <c r="I11" s="17">
        <v>0.34782019001245901</v>
      </c>
      <c r="J11" s="17">
        <v>0.31449319086924199</v>
      </c>
      <c r="K11" s="17"/>
      <c r="L11" s="17">
        <v>0.15143003393784399</v>
      </c>
      <c r="M11" s="17">
        <v>0.26655299607791899</v>
      </c>
      <c r="N11" s="17">
        <v>0.39700885191806101</v>
      </c>
      <c r="O11" s="17">
        <v>0.49625291739821498</v>
      </c>
      <c r="P11" s="17"/>
      <c r="Q11" s="17">
        <v>0.32164874477562999</v>
      </c>
      <c r="R11" s="17">
        <v>0.287730201763233</v>
      </c>
      <c r="S11" s="17">
        <v>0.311986497882702</v>
      </c>
    </row>
    <row r="12" spans="2:19" ht="28.8" x14ac:dyDescent="0.3">
      <c r="B12" s="18" t="s">
        <v>72</v>
      </c>
      <c r="C12" s="17">
        <v>0.326845454776581</v>
      </c>
      <c r="D12" s="17">
        <v>0.31160054678823601</v>
      </c>
      <c r="E12" s="17">
        <v>0.34158614009025401</v>
      </c>
      <c r="F12" s="17"/>
      <c r="G12" s="17">
        <v>0.37135364923452402</v>
      </c>
      <c r="H12" s="17">
        <v>0.336642162444662</v>
      </c>
      <c r="I12" s="17">
        <v>0.34347887249305598</v>
      </c>
      <c r="J12" s="17">
        <v>0.24486921222567301</v>
      </c>
      <c r="K12" s="17"/>
      <c r="L12" s="17">
        <v>0.32944207461202901</v>
      </c>
      <c r="M12" s="17">
        <v>0.33155200263708601</v>
      </c>
      <c r="N12" s="17">
        <v>0.35430692371889699</v>
      </c>
      <c r="O12" s="17">
        <v>0.289408495014425</v>
      </c>
      <c r="P12" s="17"/>
      <c r="Q12" s="17">
        <v>0.33942952747862498</v>
      </c>
      <c r="R12" s="17">
        <v>0.31115577199828598</v>
      </c>
      <c r="S12" s="17">
        <v>0.30166159574208501</v>
      </c>
    </row>
    <row r="13" spans="2:19" ht="28.8" x14ac:dyDescent="0.3">
      <c r="B13" s="18" t="s">
        <v>73</v>
      </c>
      <c r="C13" s="17">
        <v>0.30319002422699398</v>
      </c>
      <c r="D13" s="17">
        <v>0.28521335173228501</v>
      </c>
      <c r="E13" s="17">
        <v>0.32196069484378698</v>
      </c>
      <c r="F13" s="17"/>
      <c r="G13" s="17">
        <v>0.338063400704951</v>
      </c>
      <c r="H13" s="17">
        <v>0.29478814501463901</v>
      </c>
      <c r="I13" s="17">
        <v>0.33137732267646403</v>
      </c>
      <c r="J13" s="17">
        <v>0.23949006234982201</v>
      </c>
      <c r="K13" s="17"/>
      <c r="L13" s="17">
        <v>0.27193794325054799</v>
      </c>
      <c r="M13" s="17">
        <v>0.32311455576155101</v>
      </c>
      <c r="N13" s="17">
        <v>0.32266173836617601</v>
      </c>
      <c r="O13" s="17">
        <v>0.29179816624046001</v>
      </c>
      <c r="P13" s="17"/>
      <c r="Q13" s="17">
        <v>0.30506207352042602</v>
      </c>
      <c r="R13" s="17">
        <v>0.35362336149724399</v>
      </c>
      <c r="S13" s="17">
        <v>0.29147014564104801</v>
      </c>
    </row>
    <row r="14" spans="2:19" ht="28.8" x14ac:dyDescent="0.3">
      <c r="B14" s="18" t="s">
        <v>74</v>
      </c>
      <c r="C14" s="17">
        <v>0.273781660831317</v>
      </c>
      <c r="D14" s="17">
        <v>0.27300126299972799</v>
      </c>
      <c r="E14" s="17">
        <v>0.27409365665833602</v>
      </c>
      <c r="F14" s="17"/>
      <c r="G14" s="17">
        <v>0.30710449911878002</v>
      </c>
      <c r="H14" s="17">
        <v>0.28744420623542599</v>
      </c>
      <c r="I14" s="17">
        <v>0.27023486636124799</v>
      </c>
      <c r="J14" s="17">
        <v>0.22136062256377301</v>
      </c>
      <c r="K14" s="17"/>
      <c r="L14" s="17">
        <v>0.17399703705095701</v>
      </c>
      <c r="M14" s="17">
        <v>0.232074581695911</v>
      </c>
      <c r="N14" s="17">
        <v>0.34518452144091</v>
      </c>
      <c r="O14" s="17">
        <v>0.34132190595943801</v>
      </c>
      <c r="P14" s="17"/>
      <c r="Q14" s="17">
        <v>0.27528299336953699</v>
      </c>
      <c r="R14" s="17">
        <v>0.30402213593372801</v>
      </c>
      <c r="S14" s="17">
        <v>0.24408212182380301</v>
      </c>
    </row>
    <row r="15" spans="2:19" ht="43.2" x14ac:dyDescent="0.3">
      <c r="B15" s="18" t="s">
        <v>75</v>
      </c>
      <c r="C15" s="17">
        <v>0.234153318994963</v>
      </c>
      <c r="D15" s="17">
        <v>0.18812398555999901</v>
      </c>
      <c r="E15" s="17">
        <v>0.27516241539837599</v>
      </c>
      <c r="F15" s="17"/>
      <c r="G15" s="17">
        <v>0.24730126856131901</v>
      </c>
      <c r="H15" s="17">
        <v>0.21658427866060201</v>
      </c>
      <c r="I15" s="17">
        <v>0.237306530459164</v>
      </c>
      <c r="J15" s="17">
        <v>0.23291622246162499</v>
      </c>
      <c r="K15" s="17"/>
      <c r="L15" s="17">
        <v>0.169262152759004</v>
      </c>
      <c r="M15" s="17">
        <v>0.23313421202844001</v>
      </c>
      <c r="N15" s="17">
        <v>0.21357017300134801</v>
      </c>
      <c r="O15" s="17">
        <v>0.32244511901049</v>
      </c>
      <c r="P15" s="17"/>
      <c r="Q15" s="17">
        <v>0.23056277124882801</v>
      </c>
      <c r="R15" s="17">
        <v>0.25642956381702903</v>
      </c>
      <c r="S15" s="17">
        <v>0.24092459924972801</v>
      </c>
    </row>
    <row r="16" spans="2:19" x14ac:dyDescent="0.3">
      <c r="B16" s="18" t="s">
        <v>76</v>
      </c>
      <c r="C16" s="17">
        <v>0.17531878874099099</v>
      </c>
      <c r="D16" s="17">
        <v>0.16307193920809701</v>
      </c>
      <c r="E16" s="17">
        <v>0.18612298085279999</v>
      </c>
      <c r="F16" s="17"/>
      <c r="G16" s="17">
        <v>0.14318719156815801</v>
      </c>
      <c r="H16" s="17">
        <v>0.17511010467164601</v>
      </c>
      <c r="I16" s="17">
        <v>0.18268366841508399</v>
      </c>
      <c r="J16" s="17">
        <v>0.21029239173036199</v>
      </c>
      <c r="K16" s="17"/>
      <c r="L16" s="17">
        <v>0.100907684484348</v>
      </c>
      <c r="M16" s="17">
        <v>0.17028569801993501</v>
      </c>
      <c r="N16" s="17">
        <v>0.164735555598886</v>
      </c>
      <c r="O16" s="17">
        <v>0.26663865326300401</v>
      </c>
      <c r="P16" s="17"/>
      <c r="Q16" s="17">
        <v>0.170347629616734</v>
      </c>
      <c r="R16" s="17">
        <v>0.17340182579945301</v>
      </c>
      <c r="S16" s="17">
        <v>0.17132233275012801</v>
      </c>
    </row>
    <row r="17" spans="2:19" ht="43.2" x14ac:dyDescent="0.3">
      <c r="B17" s="18" t="s">
        <v>77</v>
      </c>
      <c r="C17" s="17">
        <v>0.13055220449117599</v>
      </c>
      <c r="D17" s="17">
        <v>0.13838355317735099</v>
      </c>
      <c r="E17" s="17">
        <v>0.123042771428443</v>
      </c>
      <c r="F17" s="17"/>
      <c r="G17" s="17">
        <v>0.14695790405227599</v>
      </c>
      <c r="H17" s="17">
        <v>0.109693026859707</v>
      </c>
      <c r="I17" s="17">
        <v>0.15075230077548399</v>
      </c>
      <c r="J17" s="17">
        <v>0.114883551205479</v>
      </c>
      <c r="K17" s="17"/>
      <c r="L17" s="17">
        <v>9.1829498281908797E-2</v>
      </c>
      <c r="M17" s="17">
        <v>0.13578116137964699</v>
      </c>
      <c r="N17" s="17">
        <v>0.13841040728331</v>
      </c>
      <c r="O17" s="17">
        <v>0.155106425579946</v>
      </c>
      <c r="P17" s="17"/>
      <c r="Q17" s="17">
        <v>0.12676561243836601</v>
      </c>
      <c r="R17" s="17">
        <v>0.14849669898232801</v>
      </c>
      <c r="S17" s="17">
        <v>0.14727018381563001</v>
      </c>
    </row>
    <row r="18" spans="2:19" x14ac:dyDescent="0.3">
      <c r="B18" s="18" t="s">
        <v>78</v>
      </c>
      <c r="C18" s="17">
        <v>5.2006550843062098E-2</v>
      </c>
      <c r="D18" s="17">
        <v>6.19814878596135E-2</v>
      </c>
      <c r="E18" s="17">
        <v>4.2483745054825002E-2</v>
      </c>
      <c r="F18" s="17"/>
      <c r="G18" s="17">
        <v>4.2824877366560203E-2</v>
      </c>
      <c r="H18" s="17">
        <v>5.8319738299070202E-2</v>
      </c>
      <c r="I18" s="17">
        <v>2.3635545415282601E-2</v>
      </c>
      <c r="J18" s="17">
        <v>8.3710669884734301E-2</v>
      </c>
      <c r="K18" s="17"/>
      <c r="L18" s="17">
        <v>9.7638396350310297E-2</v>
      </c>
      <c r="M18" s="17">
        <v>4.76411198314746E-2</v>
      </c>
      <c r="N18" s="17">
        <v>3.1948198517147697E-2</v>
      </c>
      <c r="O18" s="17">
        <v>3.28260638255337E-2</v>
      </c>
      <c r="P18" s="17"/>
      <c r="Q18" s="17">
        <v>4.9626623541024498E-2</v>
      </c>
      <c r="R18" s="17">
        <v>1.3706648191935299E-2</v>
      </c>
      <c r="S18" s="17">
        <v>3.1722838159799302E-2</v>
      </c>
    </row>
    <row r="19" spans="2:19" x14ac:dyDescent="0.3">
      <c r="B19" s="18" t="s">
        <v>48</v>
      </c>
      <c r="C19" s="19">
        <v>2.3160550560209599E-2</v>
      </c>
      <c r="D19" s="19">
        <v>2.9731916002390099E-2</v>
      </c>
      <c r="E19" s="19">
        <v>1.67922178311973E-2</v>
      </c>
      <c r="F19" s="19"/>
      <c r="G19" s="19">
        <v>1.9808352939661301E-2</v>
      </c>
      <c r="H19" s="19">
        <v>1.96689221271697E-2</v>
      </c>
      <c r="I19" s="19">
        <v>2.11615916606686E-2</v>
      </c>
      <c r="J19" s="19">
        <v>3.1519284738752901E-2</v>
      </c>
      <c r="K19" s="19"/>
      <c r="L19" s="19">
        <v>3.1107810920194399E-2</v>
      </c>
      <c r="M19" s="19">
        <v>2.5814660357106799E-2</v>
      </c>
      <c r="N19" s="19">
        <v>2.2276218165608801E-2</v>
      </c>
      <c r="O19" s="19">
        <v>1.33007372161711E-2</v>
      </c>
      <c r="P19" s="19"/>
      <c r="Q19" s="19">
        <v>2.04448691705039E-2</v>
      </c>
      <c r="R19" s="19">
        <v>3.4645132869774997E-2</v>
      </c>
      <c r="S19" s="19">
        <v>4.3130481908505901E-2</v>
      </c>
    </row>
    <row r="20" spans="2:19" x14ac:dyDescent="0.3">
      <c r="B20" s="16"/>
    </row>
    <row r="21" spans="2:19" x14ac:dyDescent="0.3">
      <c r="B21" t="s">
        <v>51</v>
      </c>
    </row>
    <row r="22" spans="2:19" x14ac:dyDescent="0.3">
      <c r="B22" t="s">
        <v>52</v>
      </c>
    </row>
    <row r="24" spans="2:19" x14ac:dyDescent="0.3">
      <c r="B24"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L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2" width="20.6640625" customWidth="1"/>
  </cols>
  <sheetData>
    <row r="2" spans="2:12" ht="40.049999999999997" customHeight="1" x14ac:dyDescent="0.3">
      <c r="D2" s="30" t="s">
        <v>93</v>
      </c>
      <c r="E2" s="26"/>
      <c r="F2" s="26"/>
      <c r="G2" s="26"/>
      <c r="H2" s="26"/>
      <c r="I2" s="26"/>
      <c r="J2" s="26"/>
      <c r="K2" s="26"/>
      <c r="L2" s="26"/>
    </row>
    <row r="6" spans="2:12" ht="49.95" customHeight="1" x14ac:dyDescent="0.3">
      <c r="B6" s="23" t="s">
        <v>15</v>
      </c>
      <c r="C6" s="23" t="s">
        <v>80</v>
      </c>
      <c r="D6" s="23" t="s">
        <v>81</v>
      </c>
      <c r="E6" s="23" t="s">
        <v>82</v>
      </c>
      <c r="F6" s="23" t="s">
        <v>83</v>
      </c>
      <c r="G6" s="23" t="s">
        <v>84</v>
      </c>
      <c r="H6" s="23" t="s">
        <v>85</v>
      </c>
      <c r="I6" s="23" t="s">
        <v>86</v>
      </c>
      <c r="J6" s="23" t="s">
        <v>87</v>
      </c>
      <c r="K6" s="23" t="s">
        <v>88</v>
      </c>
    </row>
    <row r="7" spans="2:12" x14ac:dyDescent="0.3">
      <c r="B7" s="18" t="s">
        <v>59</v>
      </c>
      <c r="C7" s="17">
        <v>0.152644851303707</v>
      </c>
      <c r="D7" s="17">
        <v>0.169368473307666</v>
      </c>
      <c r="E7" s="17">
        <v>2.49242640700705E-2</v>
      </c>
      <c r="F7" s="17">
        <v>2.4391559754233801E-2</v>
      </c>
      <c r="G7" s="17">
        <v>0.129877219271615</v>
      </c>
      <c r="H7" s="17">
        <v>0.10603172125143</v>
      </c>
      <c r="I7" s="17">
        <v>0.11622155129240599</v>
      </c>
      <c r="J7" s="17">
        <v>2.5969789768859899E-2</v>
      </c>
      <c r="K7" s="17">
        <v>6.0798542931999003E-2</v>
      </c>
    </row>
    <row r="8" spans="2:12" x14ac:dyDescent="0.3">
      <c r="B8" s="18" t="s">
        <v>89</v>
      </c>
      <c r="C8" s="17">
        <v>0.30604615807678298</v>
      </c>
      <c r="D8" s="17">
        <v>0.29792818827474599</v>
      </c>
      <c r="E8" s="17">
        <v>0.10337036815778</v>
      </c>
      <c r="F8" s="17">
        <v>0.10954419939439</v>
      </c>
      <c r="G8" s="17">
        <v>0.29333303639035901</v>
      </c>
      <c r="H8" s="17">
        <v>0.226207977553912</v>
      </c>
      <c r="I8" s="17">
        <v>0.25612353601646398</v>
      </c>
      <c r="J8" s="17">
        <v>8.2868260942178196E-2</v>
      </c>
      <c r="K8" s="17">
        <v>0.15500023131899701</v>
      </c>
    </row>
    <row r="9" spans="2:12" x14ac:dyDescent="0.3">
      <c r="B9" s="18" t="s">
        <v>57</v>
      </c>
      <c r="C9" s="17">
        <v>0.24023113227885101</v>
      </c>
      <c r="D9" s="17">
        <v>0.23006007060358699</v>
      </c>
      <c r="E9" s="17">
        <v>0.24841201196114299</v>
      </c>
      <c r="F9" s="17">
        <v>0.26314526701091501</v>
      </c>
      <c r="G9" s="17">
        <v>0.27023319676237401</v>
      </c>
      <c r="H9" s="17">
        <v>0.254880531081071</v>
      </c>
      <c r="I9" s="17">
        <v>0.277181914086431</v>
      </c>
      <c r="J9" s="17">
        <v>0.223564345615302</v>
      </c>
      <c r="K9" s="17">
        <v>0.31832099597139801</v>
      </c>
    </row>
    <row r="10" spans="2:12" x14ac:dyDescent="0.3">
      <c r="B10" s="18" t="s">
        <v>90</v>
      </c>
      <c r="C10" s="17">
        <v>0.20444436021929899</v>
      </c>
      <c r="D10" s="17">
        <v>0.20377288618709</v>
      </c>
      <c r="E10" s="17">
        <v>0.36068243864393801</v>
      </c>
      <c r="F10" s="17">
        <v>0.379732443196726</v>
      </c>
      <c r="G10" s="17">
        <v>0.21917541697206799</v>
      </c>
      <c r="H10" s="17">
        <v>0.24912937469372201</v>
      </c>
      <c r="I10" s="17">
        <v>0.228285572164767</v>
      </c>
      <c r="J10" s="17">
        <v>0.35981042239017502</v>
      </c>
      <c r="K10" s="17">
        <v>0.29638914699218899</v>
      </c>
    </row>
    <row r="11" spans="2:12" x14ac:dyDescent="0.3">
      <c r="B11" s="18" t="s">
        <v>91</v>
      </c>
      <c r="C11" s="17">
        <v>8.0988414295605798E-2</v>
      </c>
      <c r="D11" s="17">
        <v>8.5363677387390799E-2</v>
      </c>
      <c r="E11" s="17">
        <v>0.24942842793646799</v>
      </c>
      <c r="F11" s="17">
        <v>0.20468685117181301</v>
      </c>
      <c r="G11" s="17">
        <v>6.7103428190730494E-2</v>
      </c>
      <c r="H11" s="17">
        <v>0.137286104501155</v>
      </c>
      <c r="I11" s="17">
        <v>0.10803227219022001</v>
      </c>
      <c r="J11" s="17">
        <v>0.28736157225835901</v>
      </c>
      <c r="K11" s="17">
        <v>0.15524432131768101</v>
      </c>
    </row>
    <row r="12" spans="2:12" x14ac:dyDescent="0.3">
      <c r="B12" s="18" t="s">
        <v>92</v>
      </c>
      <c r="C12" s="17">
        <v>1.5645083825754202E-2</v>
      </c>
      <c r="D12" s="17">
        <v>1.3506704239520301E-2</v>
      </c>
      <c r="E12" s="17">
        <v>1.31824892306001E-2</v>
      </c>
      <c r="F12" s="17">
        <v>1.84996794719226E-2</v>
      </c>
      <c r="G12" s="17">
        <v>2.0277702412852799E-2</v>
      </c>
      <c r="H12" s="17">
        <v>2.6464290918710099E-2</v>
      </c>
      <c r="I12" s="17">
        <v>1.4155154249712301E-2</v>
      </c>
      <c r="J12" s="17">
        <v>2.0425609025125999E-2</v>
      </c>
      <c r="K12" s="17">
        <v>1.42467614677367E-2</v>
      </c>
    </row>
    <row r="13" spans="2:12" x14ac:dyDescent="0.3">
      <c r="B13" s="16"/>
      <c r="C13" s="16"/>
      <c r="D13" s="16"/>
      <c r="E13" s="16"/>
      <c r="F13" s="16"/>
      <c r="G13" s="16"/>
      <c r="H13" s="16"/>
      <c r="I13" s="16"/>
      <c r="J13" s="16"/>
      <c r="K13" s="16"/>
    </row>
    <row r="14" spans="2:12" x14ac:dyDescent="0.3">
      <c r="B14" t="s">
        <v>51</v>
      </c>
    </row>
    <row r="15" spans="2:12" x14ac:dyDescent="0.3">
      <c r="B15" t="s">
        <v>52</v>
      </c>
    </row>
    <row r="19" spans="2:2" x14ac:dyDescent="0.3">
      <c r="B19"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S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94</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59</v>
      </c>
      <c r="C9" s="17">
        <v>0.152644851303707</v>
      </c>
      <c r="D9" s="17">
        <v>0.159890316724768</v>
      </c>
      <c r="E9" s="17">
        <v>0.145950329477403</v>
      </c>
      <c r="F9" s="17"/>
      <c r="G9" s="17">
        <v>0.176158527539965</v>
      </c>
      <c r="H9" s="17">
        <v>0.13721905059186801</v>
      </c>
      <c r="I9" s="17">
        <v>0.15453141332751599</v>
      </c>
      <c r="J9" s="17">
        <v>0.138809848908759</v>
      </c>
      <c r="K9" s="17"/>
      <c r="L9" s="17">
        <v>0.14064380466125501</v>
      </c>
      <c r="M9" s="17">
        <v>0.18846413773459</v>
      </c>
      <c r="N9" s="17">
        <v>0.18287060335777</v>
      </c>
      <c r="O9" s="17">
        <v>9.3160615627239707E-2</v>
      </c>
      <c r="P9" s="17"/>
      <c r="Q9" s="17">
        <v>0.15032262204345201</v>
      </c>
      <c r="R9" s="17">
        <v>0.225349218680576</v>
      </c>
      <c r="S9" s="17">
        <v>0.13814542958568499</v>
      </c>
    </row>
    <row r="10" spans="2:19" x14ac:dyDescent="0.3">
      <c r="B10" s="18" t="s">
        <v>89</v>
      </c>
      <c r="C10" s="17">
        <v>0.30604615807678298</v>
      </c>
      <c r="D10" s="17">
        <v>0.34012664980820601</v>
      </c>
      <c r="E10" s="17">
        <v>0.27460691314397201</v>
      </c>
      <c r="F10" s="17"/>
      <c r="G10" s="17">
        <v>0.31248822124751402</v>
      </c>
      <c r="H10" s="17">
        <v>0.31040970940990298</v>
      </c>
      <c r="I10" s="17">
        <v>0.308824587560452</v>
      </c>
      <c r="J10" s="17">
        <v>0.29412698881032801</v>
      </c>
      <c r="K10" s="17"/>
      <c r="L10" s="17">
        <v>0.33693966244289503</v>
      </c>
      <c r="M10" s="17">
        <v>0.318151560746332</v>
      </c>
      <c r="N10" s="17">
        <v>0.30635873114408602</v>
      </c>
      <c r="O10" s="17">
        <v>0.26172131014232403</v>
      </c>
      <c r="P10" s="17"/>
      <c r="Q10" s="17">
        <v>0.31837037032180199</v>
      </c>
      <c r="R10" s="17">
        <v>0.29921824597618402</v>
      </c>
      <c r="S10" s="17">
        <v>0.29061666428406502</v>
      </c>
    </row>
    <row r="11" spans="2:19" x14ac:dyDescent="0.3">
      <c r="B11" s="18" t="s">
        <v>57</v>
      </c>
      <c r="C11" s="17">
        <v>0.24023113227885101</v>
      </c>
      <c r="D11" s="17">
        <v>0.23401158272620301</v>
      </c>
      <c r="E11" s="17">
        <v>0.24769841478137899</v>
      </c>
      <c r="F11" s="17"/>
      <c r="G11" s="17">
        <v>0.24267983075319899</v>
      </c>
      <c r="H11" s="17">
        <v>0.23863986659313399</v>
      </c>
      <c r="I11" s="17">
        <v>0.25704689102349199</v>
      </c>
      <c r="J11" s="17">
        <v>0.224300105124451</v>
      </c>
      <c r="K11" s="17"/>
      <c r="L11" s="17">
        <v>0.247555091177596</v>
      </c>
      <c r="M11" s="17">
        <v>0.24197127428814</v>
      </c>
      <c r="N11" s="17">
        <v>0.26562171417122799</v>
      </c>
      <c r="O11" s="17">
        <v>0.203518641178142</v>
      </c>
      <c r="P11" s="17"/>
      <c r="Q11" s="17">
        <v>0.24187038121604201</v>
      </c>
      <c r="R11" s="17">
        <v>0.20695391315566999</v>
      </c>
      <c r="S11" s="17">
        <v>0.25710750184195902</v>
      </c>
    </row>
    <row r="12" spans="2:19" x14ac:dyDescent="0.3">
      <c r="B12" s="18" t="s">
        <v>90</v>
      </c>
      <c r="C12" s="17">
        <v>0.20444436021929899</v>
      </c>
      <c r="D12" s="17">
        <v>0.19112896510111901</v>
      </c>
      <c r="E12" s="17">
        <v>0.215656793315607</v>
      </c>
      <c r="F12" s="17"/>
      <c r="G12" s="17">
        <v>0.19333311381733201</v>
      </c>
      <c r="H12" s="17">
        <v>0.216415168655026</v>
      </c>
      <c r="I12" s="17">
        <v>0.194382857283729</v>
      </c>
      <c r="J12" s="17">
        <v>0.20858136039582501</v>
      </c>
      <c r="K12" s="17"/>
      <c r="L12" s="17">
        <v>0.21885454221644399</v>
      </c>
      <c r="M12" s="17">
        <v>0.18302432953248901</v>
      </c>
      <c r="N12" s="17">
        <v>0.159668552785522</v>
      </c>
      <c r="O12" s="17">
        <v>0.261708357408309</v>
      </c>
      <c r="P12" s="17"/>
      <c r="Q12" s="17">
        <v>0.20025178375702499</v>
      </c>
      <c r="R12" s="17">
        <v>0.18298651407060701</v>
      </c>
      <c r="S12" s="17">
        <v>0.22299622402396299</v>
      </c>
    </row>
    <row r="13" spans="2:19" x14ac:dyDescent="0.3">
      <c r="B13" s="18" t="s">
        <v>91</v>
      </c>
      <c r="C13" s="17">
        <v>8.0988414295605798E-2</v>
      </c>
      <c r="D13" s="17">
        <v>5.51306597176245E-2</v>
      </c>
      <c r="E13" s="17">
        <v>0.105226222247967</v>
      </c>
      <c r="F13" s="17"/>
      <c r="G13" s="17">
        <v>6.4746664007270999E-2</v>
      </c>
      <c r="H13" s="17">
        <v>7.9765772386511904E-2</v>
      </c>
      <c r="I13" s="17">
        <v>7.2792388845824896E-2</v>
      </c>
      <c r="J13" s="17">
        <v>0.11086630625947499</v>
      </c>
      <c r="K13" s="17"/>
      <c r="L13" s="17">
        <v>4.5354315067998502E-2</v>
      </c>
      <c r="M13" s="17">
        <v>5.8668863139177199E-2</v>
      </c>
      <c r="N13" s="17">
        <v>6.3641031191538799E-2</v>
      </c>
      <c r="O13" s="17">
        <v>0.15955545196648699</v>
      </c>
      <c r="P13" s="17"/>
      <c r="Q13" s="17">
        <v>7.5126004853154196E-2</v>
      </c>
      <c r="R13" s="17">
        <v>5.7832515146488898E-2</v>
      </c>
      <c r="S13" s="17">
        <v>7.15970418134311E-2</v>
      </c>
    </row>
    <row r="14" spans="2:19" x14ac:dyDescent="0.3">
      <c r="B14" s="18" t="s">
        <v>92</v>
      </c>
      <c r="C14" s="19">
        <v>1.5645083825754202E-2</v>
      </c>
      <c r="D14" s="19">
        <v>1.97118259220798E-2</v>
      </c>
      <c r="E14" s="19">
        <v>1.08613270336726E-2</v>
      </c>
      <c r="F14" s="19"/>
      <c r="G14" s="19">
        <v>1.05936426347193E-2</v>
      </c>
      <c r="H14" s="19">
        <v>1.7550432363557401E-2</v>
      </c>
      <c r="I14" s="19">
        <v>1.24218619589859E-2</v>
      </c>
      <c r="J14" s="19">
        <v>2.3315390501161399E-2</v>
      </c>
      <c r="K14" s="19"/>
      <c r="L14" s="19">
        <v>1.06525844338117E-2</v>
      </c>
      <c r="M14" s="19">
        <v>9.7198345592728694E-3</v>
      </c>
      <c r="N14" s="19">
        <v>2.1839367349854099E-2</v>
      </c>
      <c r="O14" s="19">
        <v>2.0335623677499099E-2</v>
      </c>
      <c r="P14" s="19"/>
      <c r="Q14" s="19">
        <v>1.40588378085264E-2</v>
      </c>
      <c r="R14" s="19">
        <v>2.7659592970474298E-2</v>
      </c>
      <c r="S14" s="19">
        <v>1.9537138450896399E-2</v>
      </c>
    </row>
    <row r="15" spans="2:19" x14ac:dyDescent="0.3">
      <c r="B15" s="16"/>
    </row>
    <row r="16" spans="2:19" x14ac:dyDescent="0.3">
      <c r="B16" t="s">
        <v>51</v>
      </c>
    </row>
    <row r="17" spans="2:2" x14ac:dyDescent="0.3">
      <c r="B17" t="s">
        <v>52</v>
      </c>
    </row>
    <row r="19" spans="2:2" x14ac:dyDescent="0.3">
      <c r="B19"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S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95</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59</v>
      </c>
      <c r="C9" s="17">
        <v>0.169368473307666</v>
      </c>
      <c r="D9" s="17">
        <v>0.197597293152704</v>
      </c>
      <c r="E9" s="17">
        <v>0.140679943537627</v>
      </c>
      <c r="F9" s="17"/>
      <c r="G9" s="17">
        <v>0.19317071217315501</v>
      </c>
      <c r="H9" s="17">
        <v>0.145074832902957</v>
      </c>
      <c r="I9" s="17">
        <v>0.14839439487359499</v>
      </c>
      <c r="J9" s="17">
        <v>0.18646729604790799</v>
      </c>
      <c r="K9" s="17"/>
      <c r="L9" s="17">
        <v>0.22104148817786501</v>
      </c>
      <c r="M9" s="17">
        <v>0.17805089131365701</v>
      </c>
      <c r="N9" s="17">
        <v>0.17052310015931299</v>
      </c>
      <c r="O9" s="17">
        <v>0.107054054199859</v>
      </c>
      <c r="P9" s="17"/>
      <c r="Q9" s="17">
        <v>0.163596374027736</v>
      </c>
      <c r="R9" s="17">
        <v>0.297988288389746</v>
      </c>
      <c r="S9" s="17">
        <v>0.15861389683334401</v>
      </c>
    </row>
    <row r="10" spans="2:19" x14ac:dyDescent="0.3">
      <c r="B10" s="18" t="s">
        <v>89</v>
      </c>
      <c r="C10" s="17">
        <v>0.29792818827474599</v>
      </c>
      <c r="D10" s="17">
        <v>0.320374438763666</v>
      </c>
      <c r="E10" s="17">
        <v>0.27804465292904901</v>
      </c>
      <c r="F10" s="17"/>
      <c r="G10" s="17">
        <v>0.32187358403466299</v>
      </c>
      <c r="H10" s="17">
        <v>0.27669128210814398</v>
      </c>
      <c r="I10" s="17">
        <v>0.31782904360512998</v>
      </c>
      <c r="J10" s="17">
        <v>0.27453067234438</v>
      </c>
      <c r="K10" s="17"/>
      <c r="L10" s="17">
        <v>0.32025928631294198</v>
      </c>
      <c r="M10" s="17">
        <v>0.322702717824698</v>
      </c>
      <c r="N10" s="17">
        <v>0.336508702333223</v>
      </c>
      <c r="O10" s="17">
        <v>0.20700638613158601</v>
      </c>
      <c r="P10" s="17"/>
      <c r="Q10" s="17">
        <v>0.31997887510223</v>
      </c>
      <c r="R10" s="17">
        <v>0.24413496722716599</v>
      </c>
      <c r="S10" s="17">
        <v>0.25146306212339897</v>
      </c>
    </row>
    <row r="11" spans="2:19" x14ac:dyDescent="0.3">
      <c r="B11" s="18" t="s">
        <v>57</v>
      </c>
      <c r="C11" s="17">
        <v>0.23006007060358699</v>
      </c>
      <c r="D11" s="17">
        <v>0.22279680252252301</v>
      </c>
      <c r="E11" s="17">
        <v>0.238483363288925</v>
      </c>
      <c r="F11" s="17"/>
      <c r="G11" s="17">
        <v>0.24101005054684599</v>
      </c>
      <c r="H11" s="17">
        <v>0.23485586429465599</v>
      </c>
      <c r="I11" s="17">
        <v>0.238462681239103</v>
      </c>
      <c r="J11" s="17">
        <v>0.19952866719763701</v>
      </c>
      <c r="K11" s="17"/>
      <c r="L11" s="17">
        <v>0.20922081940117301</v>
      </c>
      <c r="M11" s="17">
        <v>0.25240071975660899</v>
      </c>
      <c r="N11" s="17">
        <v>0.22328779376776001</v>
      </c>
      <c r="O11" s="17">
        <v>0.234073196209097</v>
      </c>
      <c r="P11" s="17"/>
      <c r="Q11" s="17">
        <v>0.227063601914369</v>
      </c>
      <c r="R11" s="17">
        <v>0.223904822680705</v>
      </c>
      <c r="S11" s="17">
        <v>0.28472706037066098</v>
      </c>
    </row>
    <row r="12" spans="2:19" x14ac:dyDescent="0.3">
      <c r="B12" s="18" t="s">
        <v>90</v>
      </c>
      <c r="C12" s="17">
        <v>0.20377288618709</v>
      </c>
      <c r="D12" s="17">
        <v>0.176728277632801</v>
      </c>
      <c r="E12" s="17">
        <v>0.23138796819665899</v>
      </c>
      <c r="F12" s="17"/>
      <c r="G12" s="17">
        <v>0.15959632134430099</v>
      </c>
      <c r="H12" s="17">
        <v>0.24708256448437099</v>
      </c>
      <c r="I12" s="17">
        <v>0.19483880650072899</v>
      </c>
      <c r="J12" s="17">
        <v>0.22005394533502001</v>
      </c>
      <c r="K12" s="17"/>
      <c r="L12" s="17">
        <v>0.20372488508501099</v>
      </c>
      <c r="M12" s="17">
        <v>0.18097147879231601</v>
      </c>
      <c r="N12" s="17">
        <v>0.19000349839571401</v>
      </c>
      <c r="O12" s="17">
        <v>0.243398820713536</v>
      </c>
      <c r="P12" s="17"/>
      <c r="Q12" s="17">
        <v>0.201111756284232</v>
      </c>
      <c r="R12" s="17">
        <v>0.12902153450265499</v>
      </c>
      <c r="S12" s="17">
        <v>0.20830700727115301</v>
      </c>
    </row>
    <row r="13" spans="2:19" x14ac:dyDescent="0.3">
      <c r="B13" s="18" t="s">
        <v>91</v>
      </c>
      <c r="C13" s="17">
        <v>8.5363677387390799E-2</v>
      </c>
      <c r="D13" s="17">
        <v>6.8605209099433406E-2</v>
      </c>
      <c r="E13" s="17">
        <v>9.9026825644026303E-2</v>
      </c>
      <c r="F13" s="17"/>
      <c r="G13" s="17">
        <v>7.0547076688824095E-2</v>
      </c>
      <c r="H13" s="17">
        <v>8.5179926008882301E-2</v>
      </c>
      <c r="I13" s="17">
        <v>8.9771941403751304E-2</v>
      </c>
      <c r="J13" s="17">
        <v>0.100786550174477</v>
      </c>
      <c r="K13" s="17"/>
      <c r="L13" s="17">
        <v>3.6008056417722901E-2</v>
      </c>
      <c r="M13" s="17">
        <v>5.3768145737906697E-2</v>
      </c>
      <c r="N13" s="17">
        <v>6.5106049602300098E-2</v>
      </c>
      <c r="O13" s="17">
        <v>0.19083753396499401</v>
      </c>
      <c r="P13" s="17"/>
      <c r="Q13" s="17">
        <v>7.4568404985546594E-2</v>
      </c>
      <c r="R13" s="17">
        <v>9.7763822841838696E-2</v>
      </c>
      <c r="S13" s="17">
        <v>7.9751259165042498E-2</v>
      </c>
    </row>
    <row r="14" spans="2:19" x14ac:dyDescent="0.3">
      <c r="B14" s="18" t="s">
        <v>92</v>
      </c>
      <c r="C14" s="19">
        <v>1.3506704239520301E-2</v>
      </c>
      <c r="D14" s="19">
        <v>1.3897978828873E-2</v>
      </c>
      <c r="E14" s="19">
        <v>1.23772464037132E-2</v>
      </c>
      <c r="F14" s="19"/>
      <c r="G14" s="19">
        <v>1.3802255212211701E-2</v>
      </c>
      <c r="H14" s="19">
        <v>1.1115530200989701E-2</v>
      </c>
      <c r="I14" s="19">
        <v>1.0703132377690701E-2</v>
      </c>
      <c r="J14" s="19">
        <v>1.86328689005778E-2</v>
      </c>
      <c r="K14" s="19"/>
      <c r="L14" s="19">
        <v>9.74546460528696E-3</v>
      </c>
      <c r="M14" s="19">
        <v>1.21060465748138E-2</v>
      </c>
      <c r="N14" s="19">
        <v>1.4570855741689599E-2</v>
      </c>
      <c r="O14" s="19">
        <v>1.7630008780926701E-2</v>
      </c>
      <c r="P14" s="19"/>
      <c r="Q14" s="19">
        <v>1.3680987685885999E-2</v>
      </c>
      <c r="R14" s="19">
        <v>7.1865643578893001E-3</v>
      </c>
      <c r="S14" s="19">
        <v>1.7137714236399999E-2</v>
      </c>
    </row>
    <row r="15" spans="2:19" x14ac:dyDescent="0.3">
      <c r="B15" s="16"/>
    </row>
    <row r="16" spans="2:19" x14ac:dyDescent="0.3">
      <c r="B16" t="s">
        <v>51</v>
      </c>
    </row>
    <row r="17" spans="2:2" x14ac:dyDescent="0.3">
      <c r="B17" t="s">
        <v>52</v>
      </c>
    </row>
    <row r="19" spans="2:2" x14ac:dyDescent="0.3">
      <c r="B19"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S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96</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59</v>
      </c>
      <c r="C9" s="17">
        <v>2.49242640700705E-2</v>
      </c>
      <c r="D9" s="17">
        <v>2.9073195016836199E-2</v>
      </c>
      <c r="E9" s="17">
        <v>2.09915194503059E-2</v>
      </c>
      <c r="F9" s="17"/>
      <c r="G9" s="17">
        <v>1.43437859743258E-2</v>
      </c>
      <c r="H9" s="17">
        <v>3.2308719801871701E-2</v>
      </c>
      <c r="I9" s="17">
        <v>3.1773917688825197E-2</v>
      </c>
      <c r="J9" s="17">
        <v>2.45970064889918E-2</v>
      </c>
      <c r="K9" s="17"/>
      <c r="L9" s="17">
        <v>3.3784981729970603E-2</v>
      </c>
      <c r="M9" s="17">
        <v>2.1552648724881399E-2</v>
      </c>
      <c r="N9" s="17">
        <v>2.3131445619693901E-2</v>
      </c>
      <c r="O9" s="17">
        <v>2.16523716473076E-2</v>
      </c>
      <c r="P9" s="17"/>
      <c r="Q9" s="17">
        <v>2.4801188462616801E-2</v>
      </c>
      <c r="R9" s="17">
        <v>2.8489612187036301E-2</v>
      </c>
      <c r="S9" s="17">
        <v>2.81879187887457E-2</v>
      </c>
    </row>
    <row r="10" spans="2:19" x14ac:dyDescent="0.3">
      <c r="B10" s="18" t="s">
        <v>89</v>
      </c>
      <c r="C10" s="17">
        <v>0.10337036815778</v>
      </c>
      <c r="D10" s="17">
        <v>9.8958563869156399E-2</v>
      </c>
      <c r="E10" s="17">
        <v>0.107008355761573</v>
      </c>
      <c r="F10" s="17"/>
      <c r="G10" s="17">
        <v>8.7057336648477604E-2</v>
      </c>
      <c r="H10" s="17">
        <v>8.8349858113677501E-2</v>
      </c>
      <c r="I10" s="17">
        <v>0.121258754819259</v>
      </c>
      <c r="J10" s="17">
        <v>0.12327575819690401</v>
      </c>
      <c r="K10" s="17"/>
      <c r="L10" s="17">
        <v>0.103328727357154</v>
      </c>
      <c r="M10" s="17">
        <v>9.50389668767537E-2</v>
      </c>
      <c r="N10" s="17">
        <v>8.2276310856366705E-2</v>
      </c>
      <c r="O10" s="17">
        <v>0.13527481710129499</v>
      </c>
      <c r="P10" s="17"/>
      <c r="Q10" s="17">
        <v>9.93510256948721E-2</v>
      </c>
      <c r="R10" s="17">
        <v>0.104552766139898</v>
      </c>
      <c r="S10" s="17">
        <v>9.7365167857984797E-2</v>
      </c>
    </row>
    <row r="11" spans="2:19" x14ac:dyDescent="0.3">
      <c r="B11" s="18" t="s">
        <v>57</v>
      </c>
      <c r="C11" s="17">
        <v>0.24841201196114299</v>
      </c>
      <c r="D11" s="17">
        <v>0.242377812091707</v>
      </c>
      <c r="E11" s="17">
        <v>0.25416332333545899</v>
      </c>
      <c r="F11" s="17"/>
      <c r="G11" s="17">
        <v>0.23356413467897799</v>
      </c>
      <c r="H11" s="17">
        <v>0.23717572328009401</v>
      </c>
      <c r="I11" s="17">
        <v>0.27497160106642199</v>
      </c>
      <c r="J11" s="17">
        <v>0.25516524488956299</v>
      </c>
      <c r="K11" s="17"/>
      <c r="L11" s="17">
        <v>0.24828928186785101</v>
      </c>
      <c r="M11" s="17">
        <v>0.278993427096978</v>
      </c>
      <c r="N11" s="17">
        <v>0.23338490889215899</v>
      </c>
      <c r="O11" s="17">
        <v>0.231738459682609</v>
      </c>
      <c r="P11" s="17"/>
      <c r="Q11" s="17">
        <v>0.26365613774773</v>
      </c>
      <c r="R11" s="17">
        <v>0.18800209779204199</v>
      </c>
      <c r="S11" s="17">
        <v>0.22218858862264901</v>
      </c>
    </row>
    <row r="12" spans="2:19" x14ac:dyDescent="0.3">
      <c r="B12" s="18" t="s">
        <v>90</v>
      </c>
      <c r="C12" s="17">
        <v>0.36068243864393801</v>
      </c>
      <c r="D12" s="17">
        <v>0.34781836451964798</v>
      </c>
      <c r="E12" s="17">
        <v>0.37413269973458202</v>
      </c>
      <c r="F12" s="17"/>
      <c r="G12" s="17">
        <v>0.39638218610568898</v>
      </c>
      <c r="H12" s="17">
        <v>0.36665717968334399</v>
      </c>
      <c r="I12" s="17">
        <v>0.309447622134082</v>
      </c>
      <c r="J12" s="17">
        <v>0.35528420864736798</v>
      </c>
      <c r="K12" s="17"/>
      <c r="L12" s="17">
        <v>0.39123396245826603</v>
      </c>
      <c r="M12" s="17">
        <v>0.34366257110259002</v>
      </c>
      <c r="N12" s="17">
        <v>0.36554273172303697</v>
      </c>
      <c r="O12" s="17">
        <v>0.34327361009360502</v>
      </c>
      <c r="P12" s="17"/>
      <c r="Q12" s="17">
        <v>0.35796343184874002</v>
      </c>
      <c r="R12" s="17">
        <v>0.347746052674693</v>
      </c>
      <c r="S12" s="17">
        <v>0.39498003225605299</v>
      </c>
    </row>
    <row r="13" spans="2:19" x14ac:dyDescent="0.3">
      <c r="B13" s="18" t="s">
        <v>91</v>
      </c>
      <c r="C13" s="17">
        <v>0.24942842793646799</v>
      </c>
      <c r="D13" s="17">
        <v>0.26457104079529897</v>
      </c>
      <c r="E13" s="17">
        <v>0.234424365405727</v>
      </c>
      <c r="F13" s="17"/>
      <c r="G13" s="17">
        <v>0.25960840991213702</v>
      </c>
      <c r="H13" s="17">
        <v>0.26266672098564198</v>
      </c>
      <c r="I13" s="17">
        <v>0.252564741889102</v>
      </c>
      <c r="J13" s="17">
        <v>0.219545967443909</v>
      </c>
      <c r="K13" s="17"/>
      <c r="L13" s="17">
        <v>0.21068415709013899</v>
      </c>
      <c r="M13" s="17">
        <v>0.25080736842328299</v>
      </c>
      <c r="N13" s="17">
        <v>0.28279006899412401</v>
      </c>
      <c r="O13" s="17">
        <v>0.25053951370622901</v>
      </c>
      <c r="P13" s="17"/>
      <c r="Q13" s="17">
        <v>0.24273883732564699</v>
      </c>
      <c r="R13" s="17">
        <v>0.31994678406930999</v>
      </c>
      <c r="S13" s="17">
        <v>0.244875569923062</v>
      </c>
    </row>
    <row r="14" spans="2:19" x14ac:dyDescent="0.3">
      <c r="B14" s="18" t="s">
        <v>92</v>
      </c>
      <c r="C14" s="19">
        <v>1.31824892306001E-2</v>
      </c>
      <c r="D14" s="19">
        <v>1.72010237073533E-2</v>
      </c>
      <c r="E14" s="19">
        <v>9.2797363123531505E-3</v>
      </c>
      <c r="F14" s="19"/>
      <c r="G14" s="19">
        <v>9.04414668039287E-3</v>
      </c>
      <c r="H14" s="19">
        <v>1.28417981353712E-2</v>
      </c>
      <c r="I14" s="19">
        <v>9.9833624023105E-3</v>
      </c>
      <c r="J14" s="19">
        <v>2.2131814333264801E-2</v>
      </c>
      <c r="K14" s="19"/>
      <c r="L14" s="19">
        <v>1.2678889496620001E-2</v>
      </c>
      <c r="M14" s="19">
        <v>9.9450177755135791E-3</v>
      </c>
      <c r="N14" s="19">
        <v>1.2874533914619899E-2</v>
      </c>
      <c r="O14" s="19">
        <v>1.75212277689538E-2</v>
      </c>
      <c r="P14" s="19"/>
      <c r="Q14" s="19">
        <v>1.14893789203945E-2</v>
      </c>
      <c r="R14" s="19">
        <v>1.12626871370203E-2</v>
      </c>
      <c r="S14" s="19">
        <v>1.2402722551505201E-2</v>
      </c>
    </row>
    <row r="15" spans="2:19" x14ac:dyDescent="0.3">
      <c r="B15" s="16"/>
    </row>
    <row r="16" spans="2:19" x14ac:dyDescent="0.3">
      <c r="B16" t="s">
        <v>51</v>
      </c>
    </row>
    <row r="17" spans="2:2" x14ac:dyDescent="0.3">
      <c r="B17" t="s">
        <v>52</v>
      </c>
    </row>
    <row r="19" spans="2:2" x14ac:dyDescent="0.3">
      <c r="B19"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S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97</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59</v>
      </c>
      <c r="C9" s="17">
        <v>2.4391559754233801E-2</v>
      </c>
      <c r="D9" s="17">
        <v>2.3477599125311801E-2</v>
      </c>
      <c r="E9" s="17">
        <v>2.55131589255524E-2</v>
      </c>
      <c r="F9" s="17"/>
      <c r="G9" s="17">
        <v>2.4410427356024899E-2</v>
      </c>
      <c r="H9" s="17">
        <v>2.1917088388119701E-2</v>
      </c>
      <c r="I9" s="17">
        <v>2.81710079541076E-2</v>
      </c>
      <c r="J9" s="17">
        <v>2.4167475105978699E-2</v>
      </c>
      <c r="K9" s="17"/>
      <c r="L9" s="17">
        <v>2.3007701669646299E-2</v>
      </c>
      <c r="M9" s="17">
        <v>2.2724462103521099E-2</v>
      </c>
      <c r="N9" s="17">
        <v>1.7194495815610899E-2</v>
      </c>
      <c r="O9" s="17">
        <v>3.5375303713702899E-2</v>
      </c>
      <c r="P9" s="17"/>
      <c r="Q9" s="17">
        <v>2.1616068472017198E-2</v>
      </c>
      <c r="R9" s="17">
        <v>5.0996851210101203E-2</v>
      </c>
      <c r="S9" s="17">
        <v>1.78979252077043E-2</v>
      </c>
    </row>
    <row r="10" spans="2:19" x14ac:dyDescent="0.3">
      <c r="B10" s="18" t="s">
        <v>89</v>
      </c>
      <c r="C10" s="17">
        <v>0.10954419939439</v>
      </c>
      <c r="D10" s="17">
        <v>9.5584389973613806E-2</v>
      </c>
      <c r="E10" s="17">
        <v>0.12442874716721</v>
      </c>
      <c r="F10" s="17"/>
      <c r="G10" s="17">
        <v>8.1339156790405001E-2</v>
      </c>
      <c r="H10" s="17">
        <v>0.10425460442489599</v>
      </c>
      <c r="I10" s="17">
        <v>0.11962868607652399</v>
      </c>
      <c r="J10" s="17">
        <v>0.14515698942753799</v>
      </c>
      <c r="K10" s="17"/>
      <c r="L10" s="17">
        <v>0.11805720851658601</v>
      </c>
      <c r="M10" s="17">
        <v>9.0519645185209899E-2</v>
      </c>
      <c r="N10" s="17">
        <v>9.6426760917580207E-2</v>
      </c>
      <c r="O10" s="17">
        <v>0.13581795086958701</v>
      </c>
      <c r="P10" s="17"/>
      <c r="Q10" s="17">
        <v>0.108183261958303</v>
      </c>
      <c r="R10" s="17">
        <v>9.0183544404401905E-2</v>
      </c>
      <c r="S10" s="17">
        <v>0.10053095108330901</v>
      </c>
    </row>
    <row r="11" spans="2:19" x14ac:dyDescent="0.3">
      <c r="B11" s="18" t="s">
        <v>57</v>
      </c>
      <c r="C11" s="17">
        <v>0.26314526701091501</v>
      </c>
      <c r="D11" s="17">
        <v>0.25132450882650798</v>
      </c>
      <c r="E11" s="17">
        <v>0.27272128945688101</v>
      </c>
      <c r="F11" s="17"/>
      <c r="G11" s="17">
        <v>0.22870415661854299</v>
      </c>
      <c r="H11" s="17">
        <v>0.26214817386966299</v>
      </c>
      <c r="I11" s="17">
        <v>0.29611977793240102</v>
      </c>
      <c r="J11" s="17">
        <v>0.27647902128781598</v>
      </c>
      <c r="K11" s="17"/>
      <c r="L11" s="17">
        <v>0.26886431290660401</v>
      </c>
      <c r="M11" s="17">
        <v>0.250303692810527</v>
      </c>
      <c r="N11" s="17">
        <v>0.27404132283609101</v>
      </c>
      <c r="O11" s="17">
        <v>0.25951109727312499</v>
      </c>
      <c r="P11" s="17"/>
      <c r="Q11" s="17">
        <v>0.26245792024230202</v>
      </c>
      <c r="R11" s="17">
        <v>0.20758705167736999</v>
      </c>
      <c r="S11" s="17">
        <v>0.27451701442598198</v>
      </c>
    </row>
    <row r="12" spans="2:19" x14ac:dyDescent="0.3">
      <c r="B12" s="18" t="s">
        <v>90</v>
      </c>
      <c r="C12" s="17">
        <v>0.379732443196726</v>
      </c>
      <c r="D12" s="17">
        <v>0.38232620131623501</v>
      </c>
      <c r="E12" s="17">
        <v>0.37749556711200999</v>
      </c>
      <c r="F12" s="17"/>
      <c r="G12" s="17">
        <v>0.39096448354779001</v>
      </c>
      <c r="H12" s="17">
        <v>0.39255216221787598</v>
      </c>
      <c r="I12" s="17">
        <v>0.375718027487003</v>
      </c>
      <c r="J12" s="17">
        <v>0.35610122751505102</v>
      </c>
      <c r="K12" s="17"/>
      <c r="L12" s="17">
        <v>0.36308180790105399</v>
      </c>
      <c r="M12" s="17">
        <v>0.39241265471765402</v>
      </c>
      <c r="N12" s="17">
        <v>0.37874302036337998</v>
      </c>
      <c r="O12" s="17">
        <v>0.38374054005872599</v>
      </c>
      <c r="P12" s="17"/>
      <c r="Q12" s="17">
        <v>0.39168705439262302</v>
      </c>
      <c r="R12" s="17">
        <v>0.30839689581796798</v>
      </c>
      <c r="S12" s="17">
        <v>0.36650773805428599</v>
      </c>
    </row>
    <row r="13" spans="2:19" x14ac:dyDescent="0.3">
      <c r="B13" s="18" t="s">
        <v>91</v>
      </c>
      <c r="C13" s="17">
        <v>0.20468685117181301</v>
      </c>
      <c r="D13" s="17">
        <v>0.22819510106470001</v>
      </c>
      <c r="E13" s="17">
        <v>0.18177558038288699</v>
      </c>
      <c r="F13" s="17"/>
      <c r="G13" s="17">
        <v>0.26582166524664103</v>
      </c>
      <c r="H13" s="17">
        <v>0.19482535617732999</v>
      </c>
      <c r="I13" s="17">
        <v>0.16542145901288799</v>
      </c>
      <c r="J13" s="17">
        <v>0.17206937957131299</v>
      </c>
      <c r="K13" s="17"/>
      <c r="L13" s="17">
        <v>0.19981977748348001</v>
      </c>
      <c r="M13" s="17">
        <v>0.229046861594357</v>
      </c>
      <c r="N13" s="17">
        <v>0.22199341627368599</v>
      </c>
      <c r="O13" s="17">
        <v>0.164458326216534</v>
      </c>
      <c r="P13" s="17"/>
      <c r="Q13" s="17">
        <v>0.19751986134628099</v>
      </c>
      <c r="R13" s="17">
        <v>0.32140565787799202</v>
      </c>
      <c r="S13" s="17">
        <v>0.240546371228719</v>
      </c>
    </row>
    <row r="14" spans="2:19" x14ac:dyDescent="0.3">
      <c r="B14" s="18" t="s">
        <v>92</v>
      </c>
      <c r="C14" s="19">
        <v>1.84996794719226E-2</v>
      </c>
      <c r="D14" s="19">
        <v>1.9092199693632399E-2</v>
      </c>
      <c r="E14" s="19">
        <v>1.8065656955458701E-2</v>
      </c>
      <c r="F14" s="19"/>
      <c r="G14" s="19">
        <v>8.7601104405966908E-3</v>
      </c>
      <c r="H14" s="19">
        <v>2.4302614922114399E-2</v>
      </c>
      <c r="I14" s="19">
        <v>1.49410415370773E-2</v>
      </c>
      <c r="J14" s="19">
        <v>2.6025907092303999E-2</v>
      </c>
      <c r="K14" s="19"/>
      <c r="L14" s="19">
        <v>2.7169191522630701E-2</v>
      </c>
      <c r="M14" s="19">
        <v>1.49926835887313E-2</v>
      </c>
      <c r="N14" s="19">
        <v>1.16009837936513E-2</v>
      </c>
      <c r="O14" s="19">
        <v>2.1096781868325198E-2</v>
      </c>
      <c r="P14" s="19"/>
      <c r="Q14" s="19">
        <v>1.8535833588473601E-2</v>
      </c>
      <c r="R14" s="19">
        <v>2.1429999012167002E-2</v>
      </c>
      <c r="S14" s="19">
        <v>0</v>
      </c>
    </row>
    <row r="15" spans="2:19" x14ac:dyDescent="0.3">
      <c r="B15" s="16"/>
    </row>
    <row r="16" spans="2:19" x14ac:dyDescent="0.3">
      <c r="B16" t="s">
        <v>51</v>
      </c>
    </row>
    <row r="17" spans="2:2" x14ac:dyDescent="0.3">
      <c r="B17" t="s">
        <v>52</v>
      </c>
    </row>
    <row r="19" spans="2:2" x14ac:dyDescent="0.3">
      <c r="B19"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S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98</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59</v>
      </c>
      <c r="C9" s="17">
        <v>0.129877219271615</v>
      </c>
      <c r="D9" s="17">
        <v>0.14202840863006599</v>
      </c>
      <c r="E9" s="17">
        <v>0.118086358634033</v>
      </c>
      <c r="F9" s="17"/>
      <c r="G9" s="17">
        <v>0.149548315410478</v>
      </c>
      <c r="H9" s="17">
        <v>0.12198356382301399</v>
      </c>
      <c r="I9" s="17">
        <v>0.12352033040818899</v>
      </c>
      <c r="J9" s="17">
        <v>0.11737670961028999</v>
      </c>
      <c r="K9" s="17"/>
      <c r="L9" s="17">
        <v>0.140839883479878</v>
      </c>
      <c r="M9" s="17">
        <v>0.14517871288791201</v>
      </c>
      <c r="N9" s="17">
        <v>0.14253923110008099</v>
      </c>
      <c r="O9" s="17">
        <v>8.8647887806024006E-2</v>
      </c>
      <c r="P9" s="17"/>
      <c r="Q9" s="17">
        <v>0.11801595980101801</v>
      </c>
      <c r="R9" s="17">
        <v>0.251934842801529</v>
      </c>
      <c r="S9" s="17">
        <v>0.15707282154621499</v>
      </c>
    </row>
    <row r="10" spans="2:19" x14ac:dyDescent="0.3">
      <c r="B10" s="18" t="s">
        <v>89</v>
      </c>
      <c r="C10" s="17">
        <v>0.29333303639035901</v>
      </c>
      <c r="D10" s="17">
        <v>0.303897149301327</v>
      </c>
      <c r="E10" s="17">
        <v>0.28464929305444198</v>
      </c>
      <c r="F10" s="17"/>
      <c r="G10" s="17">
        <v>0.30215295269187797</v>
      </c>
      <c r="H10" s="17">
        <v>0.30828255944388999</v>
      </c>
      <c r="I10" s="17">
        <v>0.26530773519450801</v>
      </c>
      <c r="J10" s="17">
        <v>0.29595843459342702</v>
      </c>
      <c r="K10" s="17"/>
      <c r="L10" s="17">
        <v>0.321486949215184</v>
      </c>
      <c r="M10" s="17">
        <v>0.30681723491679302</v>
      </c>
      <c r="N10" s="17">
        <v>0.29211386342734402</v>
      </c>
      <c r="O10" s="17">
        <v>0.25191592069191299</v>
      </c>
      <c r="P10" s="17"/>
      <c r="Q10" s="17">
        <v>0.308913741065801</v>
      </c>
      <c r="R10" s="17">
        <v>0.191136322751503</v>
      </c>
      <c r="S10" s="17">
        <v>0.31223811489937903</v>
      </c>
    </row>
    <row r="11" spans="2:19" x14ac:dyDescent="0.3">
      <c r="B11" s="18" t="s">
        <v>57</v>
      </c>
      <c r="C11" s="17">
        <v>0.27023319676237401</v>
      </c>
      <c r="D11" s="17">
        <v>0.25250286485331702</v>
      </c>
      <c r="E11" s="17">
        <v>0.28545381222816901</v>
      </c>
      <c r="F11" s="17"/>
      <c r="G11" s="17">
        <v>0.27187106644015102</v>
      </c>
      <c r="H11" s="17">
        <v>0.25531649243201798</v>
      </c>
      <c r="I11" s="17">
        <v>0.30240627344876803</v>
      </c>
      <c r="J11" s="17">
        <v>0.25306434468233802</v>
      </c>
      <c r="K11" s="17"/>
      <c r="L11" s="17">
        <v>0.25150585421435001</v>
      </c>
      <c r="M11" s="17">
        <v>0.24330452924585699</v>
      </c>
      <c r="N11" s="17">
        <v>0.30618802999024602</v>
      </c>
      <c r="O11" s="17">
        <v>0.27913444725870701</v>
      </c>
      <c r="P11" s="17"/>
      <c r="Q11" s="17">
        <v>0.27478006382827602</v>
      </c>
      <c r="R11" s="17">
        <v>0.20841325936746799</v>
      </c>
      <c r="S11" s="17">
        <v>0.262884755506059</v>
      </c>
    </row>
    <row r="12" spans="2:19" x14ac:dyDescent="0.3">
      <c r="B12" s="18" t="s">
        <v>90</v>
      </c>
      <c r="C12" s="17">
        <v>0.21917541697206799</v>
      </c>
      <c r="D12" s="17">
        <v>0.22292897992736499</v>
      </c>
      <c r="E12" s="17">
        <v>0.214951335187337</v>
      </c>
      <c r="F12" s="17"/>
      <c r="G12" s="17">
        <v>0.20375570309087601</v>
      </c>
      <c r="H12" s="17">
        <v>0.237388288983959</v>
      </c>
      <c r="I12" s="17">
        <v>0.22953983619887799</v>
      </c>
      <c r="J12" s="17">
        <v>0.207847726997269</v>
      </c>
      <c r="K12" s="17"/>
      <c r="L12" s="17">
        <v>0.21339365703012</v>
      </c>
      <c r="M12" s="17">
        <v>0.22370000101829701</v>
      </c>
      <c r="N12" s="17">
        <v>0.201359355147781</v>
      </c>
      <c r="O12" s="17">
        <v>0.239364300152384</v>
      </c>
      <c r="P12" s="17"/>
      <c r="Q12" s="17">
        <v>0.213734309562398</v>
      </c>
      <c r="R12" s="17">
        <v>0.20435258186262401</v>
      </c>
      <c r="S12" s="17">
        <v>0.227880684205475</v>
      </c>
    </row>
    <row r="13" spans="2:19" x14ac:dyDescent="0.3">
      <c r="B13" s="18" t="s">
        <v>91</v>
      </c>
      <c r="C13" s="17">
        <v>6.7103428190730494E-2</v>
      </c>
      <c r="D13" s="17">
        <v>5.6029965117172599E-2</v>
      </c>
      <c r="E13" s="17">
        <v>7.8741366452308698E-2</v>
      </c>
      <c r="F13" s="17"/>
      <c r="G13" s="17">
        <v>6.05629732878568E-2</v>
      </c>
      <c r="H13" s="17">
        <v>5.55655193149312E-2</v>
      </c>
      <c r="I13" s="17">
        <v>6.3571735872201496E-2</v>
      </c>
      <c r="J13" s="17">
        <v>9.1560144353307699E-2</v>
      </c>
      <c r="K13" s="17"/>
      <c r="L13" s="17">
        <v>4.9224355734415498E-2</v>
      </c>
      <c r="M13" s="17">
        <v>6.3634014340005499E-2</v>
      </c>
      <c r="N13" s="17">
        <v>4.3263217247364497E-2</v>
      </c>
      <c r="O13" s="17">
        <v>0.114561776064313</v>
      </c>
      <c r="P13" s="17"/>
      <c r="Q13" s="17">
        <v>6.2834503449766793E-2</v>
      </c>
      <c r="R13" s="17">
        <v>0.112412733326203</v>
      </c>
      <c r="S13" s="17">
        <v>3.9923623842871403E-2</v>
      </c>
    </row>
    <row r="14" spans="2:19" x14ac:dyDescent="0.3">
      <c r="B14" s="18" t="s">
        <v>92</v>
      </c>
      <c r="C14" s="19">
        <v>2.0277702412852799E-2</v>
      </c>
      <c r="D14" s="19">
        <v>2.2612632170751299E-2</v>
      </c>
      <c r="E14" s="19">
        <v>1.8117834443710901E-2</v>
      </c>
      <c r="F14" s="19"/>
      <c r="G14" s="19">
        <v>1.21089890787599E-2</v>
      </c>
      <c r="H14" s="19">
        <v>2.14635760021877E-2</v>
      </c>
      <c r="I14" s="19">
        <v>1.5654088877455199E-2</v>
      </c>
      <c r="J14" s="19">
        <v>3.4192639763368497E-2</v>
      </c>
      <c r="K14" s="19"/>
      <c r="L14" s="19">
        <v>2.35493003260525E-2</v>
      </c>
      <c r="M14" s="19">
        <v>1.7365507591136E-2</v>
      </c>
      <c r="N14" s="19">
        <v>1.4536303087183299E-2</v>
      </c>
      <c r="O14" s="19">
        <v>2.63756680266591E-2</v>
      </c>
      <c r="P14" s="19"/>
      <c r="Q14" s="19">
        <v>2.1721422292739202E-2</v>
      </c>
      <c r="R14" s="19">
        <v>3.1750259890672698E-2</v>
      </c>
      <c r="S14" s="19">
        <v>0</v>
      </c>
    </row>
    <row r="15" spans="2:19" x14ac:dyDescent="0.3">
      <c r="B15" s="16"/>
    </row>
    <row r="16" spans="2:19" x14ac:dyDescent="0.3">
      <c r="B16" t="s">
        <v>51</v>
      </c>
    </row>
    <row r="17" spans="2:2" x14ac:dyDescent="0.3">
      <c r="B17" t="s">
        <v>52</v>
      </c>
    </row>
    <row r="19" spans="2:2" x14ac:dyDescent="0.3">
      <c r="B19"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S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99</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59</v>
      </c>
      <c r="C9" s="17">
        <v>0.10603172125143</v>
      </c>
      <c r="D9" s="17">
        <v>0.117205571414287</v>
      </c>
      <c r="E9" s="17">
        <v>9.5013732670738801E-2</v>
      </c>
      <c r="F9" s="17"/>
      <c r="G9" s="17">
        <v>0.118096310681139</v>
      </c>
      <c r="H9" s="17">
        <v>0.110060938552886</v>
      </c>
      <c r="I9" s="17">
        <v>8.9313094455798006E-2</v>
      </c>
      <c r="J9" s="17">
        <v>0.100920592205307</v>
      </c>
      <c r="K9" s="17"/>
      <c r="L9" s="17">
        <v>0.11360130793256799</v>
      </c>
      <c r="M9" s="17">
        <v>0.109212594180679</v>
      </c>
      <c r="N9" s="17">
        <v>0.117779802988735</v>
      </c>
      <c r="O9" s="17">
        <v>8.2294740193809293E-2</v>
      </c>
      <c r="P9" s="17"/>
      <c r="Q9" s="17">
        <v>9.3920629505039099E-2</v>
      </c>
      <c r="R9" s="17">
        <v>0.240229778426678</v>
      </c>
      <c r="S9" s="17">
        <v>0.11898491117281999</v>
      </c>
    </row>
    <row r="10" spans="2:19" x14ac:dyDescent="0.3">
      <c r="B10" s="18" t="s">
        <v>89</v>
      </c>
      <c r="C10" s="17">
        <v>0.226207977553912</v>
      </c>
      <c r="D10" s="17">
        <v>0.239168200107471</v>
      </c>
      <c r="E10" s="17">
        <v>0.21433645428286399</v>
      </c>
      <c r="F10" s="17"/>
      <c r="G10" s="17">
        <v>0.28145356316711401</v>
      </c>
      <c r="H10" s="17">
        <v>0.22350245732215501</v>
      </c>
      <c r="I10" s="17">
        <v>0.21682895558523399</v>
      </c>
      <c r="J10" s="17">
        <v>0.16994380964025199</v>
      </c>
      <c r="K10" s="17"/>
      <c r="L10" s="17">
        <v>0.288227216207666</v>
      </c>
      <c r="M10" s="17">
        <v>0.21142496258870899</v>
      </c>
      <c r="N10" s="17">
        <v>0.21842265700532101</v>
      </c>
      <c r="O10" s="17">
        <v>0.18861155802065799</v>
      </c>
      <c r="P10" s="17"/>
      <c r="Q10" s="17">
        <v>0.22772691653728699</v>
      </c>
      <c r="R10" s="17">
        <v>0.255159572946559</v>
      </c>
      <c r="S10" s="17">
        <v>0.27381034292615503</v>
      </c>
    </row>
    <row r="11" spans="2:19" x14ac:dyDescent="0.3">
      <c r="B11" s="18" t="s">
        <v>57</v>
      </c>
      <c r="C11" s="17">
        <v>0.254880531081071</v>
      </c>
      <c r="D11" s="17">
        <v>0.24301062018942299</v>
      </c>
      <c r="E11" s="17">
        <v>0.26891833756495898</v>
      </c>
      <c r="F11" s="17"/>
      <c r="G11" s="17">
        <v>0.239296006621315</v>
      </c>
      <c r="H11" s="17">
        <v>0.25468727281626202</v>
      </c>
      <c r="I11" s="17">
        <v>0.24569330600210701</v>
      </c>
      <c r="J11" s="17">
        <v>0.27771734566633599</v>
      </c>
      <c r="K11" s="17"/>
      <c r="L11" s="17">
        <v>0.25071143676990798</v>
      </c>
      <c r="M11" s="17">
        <v>0.26068810211917898</v>
      </c>
      <c r="N11" s="17">
        <v>0.25647701965453801</v>
      </c>
      <c r="O11" s="17">
        <v>0.25103885792479802</v>
      </c>
      <c r="P11" s="17"/>
      <c r="Q11" s="17">
        <v>0.26556546535118197</v>
      </c>
      <c r="R11" s="17">
        <v>0.172384434891213</v>
      </c>
      <c r="S11" s="17">
        <v>0.22697481222424101</v>
      </c>
    </row>
    <row r="12" spans="2:19" x14ac:dyDescent="0.3">
      <c r="B12" s="18" t="s">
        <v>90</v>
      </c>
      <c r="C12" s="17">
        <v>0.24912937469372201</v>
      </c>
      <c r="D12" s="17">
        <v>0.24242446461675701</v>
      </c>
      <c r="E12" s="17">
        <v>0.25342754714675397</v>
      </c>
      <c r="F12" s="17"/>
      <c r="G12" s="17">
        <v>0.21738169489846401</v>
      </c>
      <c r="H12" s="17">
        <v>0.26096036193948802</v>
      </c>
      <c r="I12" s="17">
        <v>0.25340495202014401</v>
      </c>
      <c r="J12" s="17">
        <v>0.273943552014006</v>
      </c>
      <c r="K12" s="17"/>
      <c r="L12" s="17">
        <v>0.2119878417105</v>
      </c>
      <c r="M12" s="17">
        <v>0.26225521390200501</v>
      </c>
      <c r="N12" s="17">
        <v>0.26097197770477398</v>
      </c>
      <c r="O12" s="17">
        <v>0.25924503470388599</v>
      </c>
      <c r="P12" s="17"/>
      <c r="Q12" s="17">
        <v>0.25500213459057403</v>
      </c>
      <c r="R12" s="17">
        <v>0.16824773789740999</v>
      </c>
      <c r="S12" s="17">
        <v>0.26419935117816701</v>
      </c>
    </row>
    <row r="13" spans="2:19" x14ac:dyDescent="0.3">
      <c r="B13" s="18" t="s">
        <v>91</v>
      </c>
      <c r="C13" s="17">
        <v>0.137286104501155</v>
      </c>
      <c r="D13" s="17">
        <v>0.13021155961181699</v>
      </c>
      <c r="E13" s="17">
        <v>0.14312766816584399</v>
      </c>
      <c r="F13" s="17"/>
      <c r="G13" s="17">
        <v>0.12494363055563699</v>
      </c>
      <c r="H13" s="17">
        <v>0.12556924391361499</v>
      </c>
      <c r="I13" s="17">
        <v>0.16482365283947101</v>
      </c>
      <c r="J13" s="17">
        <v>0.142317529448028</v>
      </c>
      <c r="K13" s="17"/>
      <c r="L13" s="17">
        <v>9.3184219277240396E-2</v>
      </c>
      <c r="M13" s="17">
        <v>0.13069485305745099</v>
      </c>
      <c r="N13" s="17">
        <v>0.12710206391272899</v>
      </c>
      <c r="O13" s="17">
        <v>0.19954953614384299</v>
      </c>
      <c r="P13" s="17"/>
      <c r="Q13" s="17">
        <v>0.12976115818266601</v>
      </c>
      <c r="R13" s="17">
        <v>0.138025219402202</v>
      </c>
      <c r="S13" s="17">
        <v>0.106832208281662</v>
      </c>
    </row>
    <row r="14" spans="2:19" x14ac:dyDescent="0.3">
      <c r="B14" s="18" t="s">
        <v>92</v>
      </c>
      <c r="C14" s="19">
        <v>2.6464290918710099E-2</v>
      </c>
      <c r="D14" s="19">
        <v>2.7979584060243801E-2</v>
      </c>
      <c r="E14" s="19">
        <v>2.517626016884E-2</v>
      </c>
      <c r="F14" s="19"/>
      <c r="G14" s="19">
        <v>1.88287940763305E-2</v>
      </c>
      <c r="H14" s="19">
        <v>2.5219725455593599E-2</v>
      </c>
      <c r="I14" s="19">
        <v>2.9936039097245501E-2</v>
      </c>
      <c r="J14" s="19">
        <v>3.5157171026070203E-2</v>
      </c>
      <c r="K14" s="19"/>
      <c r="L14" s="19">
        <v>4.2287978102117499E-2</v>
      </c>
      <c r="M14" s="19">
        <v>2.57242741519767E-2</v>
      </c>
      <c r="N14" s="19">
        <v>1.9246478733903099E-2</v>
      </c>
      <c r="O14" s="19">
        <v>1.9260273013005501E-2</v>
      </c>
      <c r="P14" s="19"/>
      <c r="Q14" s="19">
        <v>2.80236958332515E-2</v>
      </c>
      <c r="R14" s="19">
        <v>2.5953256435939698E-2</v>
      </c>
      <c r="S14" s="19">
        <v>9.1983742169549493E-3</v>
      </c>
    </row>
    <row r="15" spans="2:19" x14ac:dyDescent="0.3">
      <c r="B15" s="16"/>
    </row>
    <row r="16" spans="2:19" x14ac:dyDescent="0.3">
      <c r="B16" t="s">
        <v>51</v>
      </c>
    </row>
    <row r="17" spans="2:2" x14ac:dyDescent="0.3">
      <c r="B17" t="s">
        <v>52</v>
      </c>
    </row>
    <row r="19" spans="2:2" x14ac:dyDescent="0.3">
      <c r="B19"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S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100</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59</v>
      </c>
      <c r="C9" s="17">
        <v>0.11622155129240599</v>
      </c>
      <c r="D9" s="17">
        <v>0.14072047776330099</v>
      </c>
      <c r="E9" s="17">
        <v>9.2734767148813096E-2</v>
      </c>
      <c r="F9" s="17"/>
      <c r="G9" s="17">
        <v>0.13587025484099799</v>
      </c>
      <c r="H9" s="17">
        <v>0.106004653811942</v>
      </c>
      <c r="I9" s="17">
        <v>0.121744671059343</v>
      </c>
      <c r="J9" s="17">
        <v>9.9249172812801795E-2</v>
      </c>
      <c r="K9" s="17"/>
      <c r="L9" s="17">
        <v>0.12341647568497</v>
      </c>
      <c r="M9" s="17">
        <v>0.13704450052032499</v>
      </c>
      <c r="N9" s="17">
        <v>0.124529408395219</v>
      </c>
      <c r="O9" s="17">
        <v>7.7505173497625104E-2</v>
      </c>
      <c r="P9" s="17"/>
      <c r="Q9" s="17">
        <v>0.113438884171155</v>
      </c>
      <c r="R9" s="17">
        <v>0.19788755334922201</v>
      </c>
      <c r="S9" s="17">
        <v>0.121066391678296</v>
      </c>
    </row>
    <row r="10" spans="2:19" x14ac:dyDescent="0.3">
      <c r="B10" s="18" t="s">
        <v>89</v>
      </c>
      <c r="C10" s="17">
        <v>0.25612353601646398</v>
      </c>
      <c r="D10" s="17">
        <v>0.286436488693883</v>
      </c>
      <c r="E10" s="17">
        <v>0.22726368566069599</v>
      </c>
      <c r="F10" s="17"/>
      <c r="G10" s="17">
        <v>0.28270562063562599</v>
      </c>
      <c r="H10" s="17">
        <v>0.223189952613534</v>
      </c>
      <c r="I10" s="17">
        <v>0.25405325821121799</v>
      </c>
      <c r="J10" s="17">
        <v>0.25973386167953799</v>
      </c>
      <c r="K10" s="17"/>
      <c r="L10" s="17">
        <v>0.261206697953489</v>
      </c>
      <c r="M10" s="17">
        <v>0.26248795748785703</v>
      </c>
      <c r="N10" s="17">
        <v>0.28024597935270301</v>
      </c>
      <c r="O10" s="17">
        <v>0.218024221639736</v>
      </c>
      <c r="P10" s="17"/>
      <c r="Q10" s="17">
        <v>0.26458562904566302</v>
      </c>
      <c r="R10" s="17">
        <v>0.237176764720676</v>
      </c>
      <c r="S10" s="17">
        <v>0.23738429722844501</v>
      </c>
    </row>
    <row r="11" spans="2:19" x14ac:dyDescent="0.3">
      <c r="B11" s="18" t="s">
        <v>57</v>
      </c>
      <c r="C11" s="17">
        <v>0.277181914086431</v>
      </c>
      <c r="D11" s="17">
        <v>0.26440746959479799</v>
      </c>
      <c r="E11" s="17">
        <v>0.29168033405189198</v>
      </c>
      <c r="F11" s="17"/>
      <c r="G11" s="17">
        <v>0.28266495016922499</v>
      </c>
      <c r="H11" s="17">
        <v>0.29538040303943502</v>
      </c>
      <c r="I11" s="17">
        <v>0.27522630017309302</v>
      </c>
      <c r="J11" s="17">
        <v>0.25060270636756998</v>
      </c>
      <c r="K11" s="17"/>
      <c r="L11" s="17">
        <v>0.31098612087583799</v>
      </c>
      <c r="M11" s="17">
        <v>0.25999129083255201</v>
      </c>
      <c r="N11" s="17">
        <v>0.28199089466140798</v>
      </c>
      <c r="O11" s="17">
        <v>0.25676067370403599</v>
      </c>
      <c r="P11" s="17"/>
      <c r="Q11" s="17">
        <v>0.28017279410656099</v>
      </c>
      <c r="R11" s="17">
        <v>0.210406400404825</v>
      </c>
      <c r="S11" s="17">
        <v>0.34339514050004699</v>
      </c>
    </row>
    <row r="12" spans="2:19" x14ac:dyDescent="0.3">
      <c r="B12" s="18" t="s">
        <v>90</v>
      </c>
      <c r="C12" s="17">
        <v>0.228285572164767</v>
      </c>
      <c r="D12" s="17">
        <v>0.21001216858045599</v>
      </c>
      <c r="E12" s="17">
        <v>0.244124935257301</v>
      </c>
      <c r="F12" s="17"/>
      <c r="G12" s="17">
        <v>0.20702149659431299</v>
      </c>
      <c r="H12" s="17">
        <v>0.25795034848877801</v>
      </c>
      <c r="I12" s="17">
        <v>0.22500342088998501</v>
      </c>
      <c r="J12" s="17">
        <v>0.222527742033373</v>
      </c>
      <c r="K12" s="17"/>
      <c r="L12" s="17">
        <v>0.212490546692085</v>
      </c>
      <c r="M12" s="17">
        <v>0.246975131915426</v>
      </c>
      <c r="N12" s="17">
        <v>0.205044782911671</v>
      </c>
      <c r="O12" s="17">
        <v>0.249044233782379</v>
      </c>
      <c r="P12" s="17"/>
      <c r="Q12" s="17">
        <v>0.22649904178774799</v>
      </c>
      <c r="R12" s="17">
        <v>0.23865978984825201</v>
      </c>
      <c r="S12" s="17">
        <v>0.20348004009660101</v>
      </c>
    </row>
    <row r="13" spans="2:19" x14ac:dyDescent="0.3">
      <c r="B13" s="18" t="s">
        <v>91</v>
      </c>
      <c r="C13" s="17">
        <v>0.10803227219022001</v>
      </c>
      <c r="D13" s="17">
        <v>8.4957856388374706E-2</v>
      </c>
      <c r="E13" s="17">
        <v>0.12923113518738499</v>
      </c>
      <c r="F13" s="17"/>
      <c r="G13" s="17">
        <v>8.6165049960953505E-2</v>
      </c>
      <c r="H13" s="17">
        <v>9.6809871763703398E-2</v>
      </c>
      <c r="I13" s="17">
        <v>0.116864954384741</v>
      </c>
      <c r="J13" s="17">
        <v>0.14319422449173599</v>
      </c>
      <c r="K13" s="17"/>
      <c r="L13" s="17">
        <v>7.8895218871938705E-2</v>
      </c>
      <c r="M13" s="17">
        <v>8.2034957660606006E-2</v>
      </c>
      <c r="N13" s="17">
        <v>9.3630969262456704E-2</v>
      </c>
      <c r="O13" s="17">
        <v>0.180888399891354</v>
      </c>
      <c r="P13" s="17"/>
      <c r="Q13" s="17">
        <v>0.102037303084461</v>
      </c>
      <c r="R13" s="17">
        <v>0.10133290123171999</v>
      </c>
      <c r="S13" s="17">
        <v>8.9570764720019097E-2</v>
      </c>
    </row>
    <row r="14" spans="2:19" x14ac:dyDescent="0.3">
      <c r="B14" s="18" t="s">
        <v>92</v>
      </c>
      <c r="C14" s="19">
        <v>1.4155154249712301E-2</v>
      </c>
      <c r="D14" s="19">
        <v>1.34655389791876E-2</v>
      </c>
      <c r="E14" s="19">
        <v>1.4965142693912499E-2</v>
      </c>
      <c r="F14" s="19"/>
      <c r="G14" s="19">
        <v>5.57262779888411E-3</v>
      </c>
      <c r="H14" s="19">
        <v>2.0664770282606101E-2</v>
      </c>
      <c r="I14" s="19">
        <v>7.1073952816199798E-3</v>
      </c>
      <c r="J14" s="19">
        <v>2.46922926149808E-2</v>
      </c>
      <c r="K14" s="19"/>
      <c r="L14" s="19">
        <v>1.3004939921679301E-2</v>
      </c>
      <c r="M14" s="19">
        <v>1.1466161583234401E-2</v>
      </c>
      <c r="N14" s="19">
        <v>1.45579654165415E-2</v>
      </c>
      <c r="O14" s="19">
        <v>1.7777297484870801E-2</v>
      </c>
      <c r="P14" s="19"/>
      <c r="Q14" s="19">
        <v>1.3266347804410701E-2</v>
      </c>
      <c r="R14" s="19">
        <v>1.45365904453042E-2</v>
      </c>
      <c r="S14" s="19">
        <v>5.10336577659225E-3</v>
      </c>
    </row>
    <row r="15" spans="2:19" x14ac:dyDescent="0.3">
      <c r="B15" s="16"/>
    </row>
    <row r="16" spans="2:19" x14ac:dyDescent="0.3">
      <c r="B16" t="s">
        <v>51</v>
      </c>
    </row>
    <row r="17" spans="2:2" x14ac:dyDescent="0.3">
      <c r="B17" t="s">
        <v>52</v>
      </c>
    </row>
    <row r="19" spans="2:2" x14ac:dyDescent="0.3">
      <c r="B19"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S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101</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59</v>
      </c>
      <c r="C9" s="17">
        <v>2.5969789768859899E-2</v>
      </c>
      <c r="D9" s="17">
        <v>2.80177098697699E-2</v>
      </c>
      <c r="E9" s="17">
        <v>2.3291457852166499E-2</v>
      </c>
      <c r="F9" s="17"/>
      <c r="G9" s="17">
        <v>1.7580798650968399E-2</v>
      </c>
      <c r="H9" s="17">
        <v>1.53261466575475E-2</v>
      </c>
      <c r="I9" s="17">
        <v>3.21288220893544E-2</v>
      </c>
      <c r="J9" s="17">
        <v>4.3805911367702302E-2</v>
      </c>
      <c r="K9" s="17"/>
      <c r="L9" s="17">
        <v>1.95723167695089E-2</v>
      </c>
      <c r="M9" s="17">
        <v>2.5407990235094598E-2</v>
      </c>
      <c r="N9" s="17">
        <v>2.2252532617009699E-2</v>
      </c>
      <c r="O9" s="17">
        <v>3.7001911412496903E-2</v>
      </c>
      <c r="P9" s="17"/>
      <c r="Q9" s="17">
        <v>2.36717761025768E-2</v>
      </c>
      <c r="R9" s="17">
        <v>6.72797608132297E-2</v>
      </c>
      <c r="S9" s="17">
        <v>1.2531382021783E-2</v>
      </c>
    </row>
    <row r="10" spans="2:19" x14ac:dyDescent="0.3">
      <c r="B10" s="18" t="s">
        <v>89</v>
      </c>
      <c r="C10" s="17">
        <v>8.2868260942178196E-2</v>
      </c>
      <c r="D10" s="17">
        <v>8.1278721587450503E-2</v>
      </c>
      <c r="E10" s="17">
        <v>8.3672556270291895E-2</v>
      </c>
      <c r="F10" s="17"/>
      <c r="G10" s="17">
        <v>7.2241589084812402E-2</v>
      </c>
      <c r="H10" s="17">
        <v>6.7238040868960597E-2</v>
      </c>
      <c r="I10" s="17">
        <v>8.0835832601875393E-2</v>
      </c>
      <c r="J10" s="17">
        <v>0.11779244240014899</v>
      </c>
      <c r="K10" s="17"/>
      <c r="L10" s="17">
        <v>8.0260805931225601E-2</v>
      </c>
      <c r="M10" s="17">
        <v>6.5910501842347702E-2</v>
      </c>
      <c r="N10" s="17">
        <v>6.5961133997458093E-2</v>
      </c>
      <c r="O10" s="17">
        <v>0.122132608885969</v>
      </c>
      <c r="P10" s="17"/>
      <c r="Q10" s="17">
        <v>8.1292018394110099E-2</v>
      </c>
      <c r="R10" s="17">
        <v>3.9993671983463999E-2</v>
      </c>
      <c r="S10" s="17">
        <v>8.3425746177719501E-2</v>
      </c>
    </row>
    <row r="11" spans="2:19" x14ac:dyDescent="0.3">
      <c r="B11" s="18" t="s">
        <v>57</v>
      </c>
      <c r="C11" s="17">
        <v>0.223564345615302</v>
      </c>
      <c r="D11" s="17">
        <v>0.21712237239014701</v>
      </c>
      <c r="E11" s="17">
        <v>0.230312019315904</v>
      </c>
      <c r="F11" s="17"/>
      <c r="G11" s="17">
        <v>0.192199803333022</v>
      </c>
      <c r="H11" s="17">
        <v>0.21132190960540201</v>
      </c>
      <c r="I11" s="17">
        <v>0.255897840025681</v>
      </c>
      <c r="J11" s="17">
        <v>0.24025353541809999</v>
      </c>
      <c r="K11" s="17"/>
      <c r="L11" s="17">
        <v>0.207373274396316</v>
      </c>
      <c r="M11" s="17">
        <v>0.21877756934648199</v>
      </c>
      <c r="N11" s="17">
        <v>0.23048561421466299</v>
      </c>
      <c r="O11" s="17">
        <v>0.23743456295090301</v>
      </c>
      <c r="P11" s="17"/>
      <c r="Q11" s="17">
        <v>0.22553472282562301</v>
      </c>
      <c r="R11" s="17">
        <v>0.16495438595912901</v>
      </c>
      <c r="S11" s="17">
        <v>0.23606271432717901</v>
      </c>
    </row>
    <row r="12" spans="2:19" x14ac:dyDescent="0.3">
      <c r="B12" s="18" t="s">
        <v>90</v>
      </c>
      <c r="C12" s="17">
        <v>0.35981042239017502</v>
      </c>
      <c r="D12" s="17">
        <v>0.35082272767681</v>
      </c>
      <c r="E12" s="17">
        <v>0.36802575612792698</v>
      </c>
      <c r="F12" s="17"/>
      <c r="G12" s="17">
        <v>0.33720087410864702</v>
      </c>
      <c r="H12" s="17">
        <v>0.400119713086939</v>
      </c>
      <c r="I12" s="17">
        <v>0.36628650434955001</v>
      </c>
      <c r="J12" s="17">
        <v>0.33866848207394101</v>
      </c>
      <c r="K12" s="17"/>
      <c r="L12" s="17">
        <v>0.321161278029724</v>
      </c>
      <c r="M12" s="17">
        <v>0.36175600391982998</v>
      </c>
      <c r="N12" s="17">
        <v>0.38623221553229498</v>
      </c>
      <c r="O12" s="17">
        <v>0.36773169380217902</v>
      </c>
      <c r="P12" s="17"/>
      <c r="Q12" s="17">
        <v>0.37319025393472899</v>
      </c>
      <c r="R12" s="17">
        <v>0.232581513177927</v>
      </c>
      <c r="S12" s="17">
        <v>0.31201310584311298</v>
      </c>
    </row>
    <row r="13" spans="2:19" x14ac:dyDescent="0.3">
      <c r="B13" s="18" t="s">
        <v>91</v>
      </c>
      <c r="C13" s="17">
        <v>0.28736157225835901</v>
      </c>
      <c r="D13" s="17">
        <v>0.30286614425160902</v>
      </c>
      <c r="E13" s="17">
        <v>0.273565255872809</v>
      </c>
      <c r="F13" s="17"/>
      <c r="G13" s="17">
        <v>0.368978185666548</v>
      </c>
      <c r="H13" s="17">
        <v>0.27416873266123598</v>
      </c>
      <c r="I13" s="17">
        <v>0.24840513864223801</v>
      </c>
      <c r="J13" s="17">
        <v>0.23666872618200099</v>
      </c>
      <c r="K13" s="17"/>
      <c r="L13" s="17">
        <v>0.34240711679158398</v>
      </c>
      <c r="M13" s="17">
        <v>0.310773595514587</v>
      </c>
      <c r="N13" s="17">
        <v>0.27811489475878298</v>
      </c>
      <c r="O13" s="17">
        <v>0.217011747168291</v>
      </c>
      <c r="P13" s="17"/>
      <c r="Q13" s="17">
        <v>0.27494322834083801</v>
      </c>
      <c r="R13" s="17">
        <v>0.48728690159037802</v>
      </c>
      <c r="S13" s="17">
        <v>0.33386382837249301</v>
      </c>
    </row>
    <row r="14" spans="2:19" x14ac:dyDescent="0.3">
      <c r="B14" s="18" t="s">
        <v>92</v>
      </c>
      <c r="C14" s="19">
        <v>2.0425609025125999E-2</v>
      </c>
      <c r="D14" s="19">
        <v>1.9892324224214299E-2</v>
      </c>
      <c r="E14" s="19">
        <v>2.1132954560900401E-2</v>
      </c>
      <c r="F14" s="19"/>
      <c r="G14" s="19">
        <v>1.17987491560016E-2</v>
      </c>
      <c r="H14" s="19">
        <v>3.1825457119915697E-2</v>
      </c>
      <c r="I14" s="19">
        <v>1.6445862291301599E-2</v>
      </c>
      <c r="J14" s="19">
        <v>2.2810902558106201E-2</v>
      </c>
      <c r="K14" s="19"/>
      <c r="L14" s="19">
        <v>2.92252080816423E-2</v>
      </c>
      <c r="M14" s="19">
        <v>1.7374339141658601E-2</v>
      </c>
      <c r="N14" s="19">
        <v>1.6953608879790801E-2</v>
      </c>
      <c r="O14" s="19">
        <v>1.8687475780161202E-2</v>
      </c>
      <c r="P14" s="19"/>
      <c r="Q14" s="19">
        <v>2.1368000402122899E-2</v>
      </c>
      <c r="R14" s="19">
        <v>7.9037664758721104E-3</v>
      </c>
      <c r="S14" s="19">
        <v>2.2103223257711999E-2</v>
      </c>
    </row>
    <row r="15" spans="2:19" x14ac:dyDescent="0.3">
      <c r="B15" s="16"/>
    </row>
    <row r="16" spans="2:19" x14ac:dyDescent="0.3">
      <c r="B16" t="s">
        <v>51</v>
      </c>
    </row>
    <row r="17" spans="2:2" x14ac:dyDescent="0.3">
      <c r="B17" t="s">
        <v>52</v>
      </c>
    </row>
    <row r="19" spans="2:2" x14ac:dyDescent="0.3">
      <c r="B19"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S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102</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59</v>
      </c>
      <c r="C9" s="17">
        <v>6.0798542931999003E-2</v>
      </c>
      <c r="D9" s="17">
        <v>7.6396078045292901E-2</v>
      </c>
      <c r="E9" s="17">
        <v>4.5732682084241402E-2</v>
      </c>
      <c r="F9" s="17"/>
      <c r="G9" s="17">
        <v>7.1693853511491698E-2</v>
      </c>
      <c r="H9" s="17">
        <v>5.5264626343478999E-2</v>
      </c>
      <c r="I9" s="17">
        <v>5.14565648148477E-2</v>
      </c>
      <c r="J9" s="17">
        <v>6.0905166843079298E-2</v>
      </c>
      <c r="K9" s="17"/>
      <c r="L9" s="17">
        <v>5.9531708605371603E-2</v>
      </c>
      <c r="M9" s="17">
        <v>5.7584595382296599E-2</v>
      </c>
      <c r="N9" s="17">
        <v>7.0388136610797999E-2</v>
      </c>
      <c r="O9" s="17">
        <v>5.5152728796875203E-2</v>
      </c>
      <c r="P9" s="17"/>
      <c r="Q9" s="17">
        <v>5.08342582102531E-2</v>
      </c>
      <c r="R9" s="17">
        <v>0.169691411759995</v>
      </c>
      <c r="S9" s="17">
        <v>7.9782382409630398E-2</v>
      </c>
    </row>
    <row r="10" spans="2:19" x14ac:dyDescent="0.3">
      <c r="B10" s="18" t="s">
        <v>89</v>
      </c>
      <c r="C10" s="17">
        <v>0.15500023131899701</v>
      </c>
      <c r="D10" s="17">
        <v>0.186490238448832</v>
      </c>
      <c r="E10" s="17">
        <v>0.12368906681933201</v>
      </c>
      <c r="F10" s="17"/>
      <c r="G10" s="17">
        <v>0.183960556135596</v>
      </c>
      <c r="H10" s="17">
        <v>0.128068747433324</v>
      </c>
      <c r="I10" s="17">
        <v>0.1494234338257</v>
      </c>
      <c r="J10" s="17">
        <v>0.153474705812228</v>
      </c>
      <c r="K10" s="17"/>
      <c r="L10" s="17">
        <v>0.16167094339032101</v>
      </c>
      <c r="M10" s="17">
        <v>0.160794550889552</v>
      </c>
      <c r="N10" s="17">
        <v>0.16644086659780599</v>
      </c>
      <c r="O10" s="17">
        <v>0.12966859177712101</v>
      </c>
      <c r="P10" s="17"/>
      <c r="Q10" s="17">
        <v>0.151768163699257</v>
      </c>
      <c r="R10" s="17">
        <v>0.17460462655891401</v>
      </c>
      <c r="S10" s="17">
        <v>0.16921355332586999</v>
      </c>
    </row>
    <row r="11" spans="2:19" x14ac:dyDescent="0.3">
      <c r="B11" s="18" t="s">
        <v>57</v>
      </c>
      <c r="C11" s="17">
        <v>0.31832099597139801</v>
      </c>
      <c r="D11" s="17">
        <v>0.30626254337099401</v>
      </c>
      <c r="E11" s="17">
        <v>0.33084282568052997</v>
      </c>
      <c r="F11" s="17"/>
      <c r="G11" s="17">
        <v>0.30228700976307699</v>
      </c>
      <c r="H11" s="17">
        <v>0.34933727447909901</v>
      </c>
      <c r="I11" s="17">
        <v>0.315974897287364</v>
      </c>
      <c r="J11" s="17">
        <v>0.30455370435411999</v>
      </c>
      <c r="K11" s="17"/>
      <c r="L11" s="17">
        <v>0.32460818756135901</v>
      </c>
      <c r="M11" s="17">
        <v>0.32578849523210102</v>
      </c>
      <c r="N11" s="17">
        <v>0.33196728256521402</v>
      </c>
      <c r="O11" s="17">
        <v>0.289173776619293</v>
      </c>
      <c r="P11" s="17"/>
      <c r="Q11" s="17">
        <v>0.32969384189145001</v>
      </c>
      <c r="R11" s="17">
        <v>0.26304866097534102</v>
      </c>
      <c r="S11" s="17">
        <v>0.30485383493285101</v>
      </c>
    </row>
    <row r="12" spans="2:19" x14ac:dyDescent="0.3">
      <c r="B12" s="18" t="s">
        <v>90</v>
      </c>
      <c r="C12" s="17">
        <v>0.29638914699218899</v>
      </c>
      <c r="D12" s="17">
        <v>0.30595493509244398</v>
      </c>
      <c r="E12" s="17">
        <v>0.286528188120315</v>
      </c>
      <c r="F12" s="17"/>
      <c r="G12" s="17">
        <v>0.287140637847969</v>
      </c>
      <c r="H12" s="17">
        <v>0.31156890163427398</v>
      </c>
      <c r="I12" s="17">
        <v>0.29587050502589202</v>
      </c>
      <c r="J12" s="17">
        <v>0.29012263894364099</v>
      </c>
      <c r="K12" s="17"/>
      <c r="L12" s="17">
        <v>0.32315139588992098</v>
      </c>
      <c r="M12" s="17">
        <v>0.31990527730277202</v>
      </c>
      <c r="N12" s="17">
        <v>0.26737472261530698</v>
      </c>
      <c r="O12" s="17">
        <v>0.27562507859945401</v>
      </c>
      <c r="P12" s="17"/>
      <c r="Q12" s="17">
        <v>0.30861053901327401</v>
      </c>
      <c r="R12" s="17">
        <v>0.206748978859426</v>
      </c>
      <c r="S12" s="17">
        <v>0.27519574166826899</v>
      </c>
    </row>
    <row r="13" spans="2:19" x14ac:dyDescent="0.3">
      <c r="B13" s="18" t="s">
        <v>91</v>
      </c>
      <c r="C13" s="17">
        <v>0.15524432131768101</v>
      </c>
      <c r="D13" s="17">
        <v>0.108404155537666</v>
      </c>
      <c r="E13" s="17">
        <v>0.20108229098500199</v>
      </c>
      <c r="F13" s="17"/>
      <c r="G13" s="17">
        <v>0.14250762317516499</v>
      </c>
      <c r="H13" s="17">
        <v>0.14151563335728301</v>
      </c>
      <c r="I13" s="17">
        <v>0.17441684922315101</v>
      </c>
      <c r="J13" s="17">
        <v>0.172766202031573</v>
      </c>
      <c r="K13" s="17"/>
      <c r="L13" s="17">
        <v>0.11657046319315301</v>
      </c>
      <c r="M13" s="17">
        <v>0.126644902999241</v>
      </c>
      <c r="N13" s="17">
        <v>0.15164944813792999</v>
      </c>
      <c r="O13" s="17">
        <v>0.22874462037674001</v>
      </c>
      <c r="P13" s="17"/>
      <c r="Q13" s="17">
        <v>0.149407867767616</v>
      </c>
      <c r="R13" s="17">
        <v>0.15087095434237199</v>
      </c>
      <c r="S13" s="17">
        <v>0.15140373169337101</v>
      </c>
    </row>
    <row r="14" spans="2:19" x14ac:dyDescent="0.3">
      <c r="B14" s="18" t="s">
        <v>92</v>
      </c>
      <c r="C14" s="19">
        <v>1.42467614677367E-2</v>
      </c>
      <c r="D14" s="19">
        <v>1.6492049504771299E-2</v>
      </c>
      <c r="E14" s="19">
        <v>1.21249463105799E-2</v>
      </c>
      <c r="F14" s="19"/>
      <c r="G14" s="19">
        <v>1.2410319566701499E-2</v>
      </c>
      <c r="H14" s="19">
        <v>1.42448167525415E-2</v>
      </c>
      <c r="I14" s="19">
        <v>1.2857749823046299E-2</v>
      </c>
      <c r="J14" s="19">
        <v>1.8177582015358199E-2</v>
      </c>
      <c r="K14" s="19"/>
      <c r="L14" s="19">
        <v>1.44673013598745E-2</v>
      </c>
      <c r="M14" s="19">
        <v>9.2821781940380897E-3</v>
      </c>
      <c r="N14" s="19">
        <v>1.2179543472945401E-2</v>
      </c>
      <c r="O14" s="19">
        <v>2.16352038305169E-2</v>
      </c>
      <c r="P14" s="19"/>
      <c r="Q14" s="19">
        <v>9.6853294181496307E-3</v>
      </c>
      <c r="R14" s="19">
        <v>3.5035367503951503E-2</v>
      </c>
      <c r="S14" s="19">
        <v>1.95507559700091E-2</v>
      </c>
    </row>
    <row r="15" spans="2:19" x14ac:dyDescent="0.3">
      <c r="B15" s="16"/>
    </row>
    <row r="16" spans="2:19" x14ac:dyDescent="0.3">
      <c r="B16" t="s">
        <v>51</v>
      </c>
    </row>
    <row r="17" spans="2:2" x14ac:dyDescent="0.3">
      <c r="B17" t="s">
        <v>52</v>
      </c>
    </row>
    <row r="19" spans="2:2" x14ac:dyDescent="0.3">
      <c r="B19"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L24"/>
  <sheetViews>
    <sheetView showGridLines="0"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12" width="20.6640625" customWidth="1"/>
  </cols>
  <sheetData>
    <row r="2" spans="2:12" ht="40.049999999999997" customHeight="1" x14ac:dyDescent="0.3">
      <c r="D2" s="30" t="s">
        <v>121</v>
      </c>
      <c r="E2" s="26"/>
      <c r="F2" s="26"/>
      <c r="G2" s="26"/>
      <c r="H2" s="26"/>
      <c r="I2" s="26"/>
      <c r="J2" s="26"/>
      <c r="K2" s="26"/>
      <c r="L2" s="26"/>
    </row>
    <row r="6" spans="2:12" ht="49.95" customHeight="1" x14ac:dyDescent="0.3">
      <c r="B6" s="23" t="s">
        <v>15</v>
      </c>
      <c r="C6" s="23" t="s">
        <v>103</v>
      </c>
      <c r="D6" s="23" t="s">
        <v>104</v>
      </c>
      <c r="E6" s="23" t="s">
        <v>105</v>
      </c>
      <c r="F6" s="23" t="s">
        <v>106</v>
      </c>
      <c r="G6" s="23" t="s">
        <v>107</v>
      </c>
      <c r="H6" s="23" t="s">
        <v>108</v>
      </c>
      <c r="I6" s="23" t="s">
        <v>109</v>
      </c>
      <c r="J6" s="23" t="s">
        <v>110</v>
      </c>
      <c r="K6" s="23" t="s">
        <v>111</v>
      </c>
    </row>
    <row r="7" spans="2:12" x14ac:dyDescent="0.3">
      <c r="B7" s="18" t="s">
        <v>112</v>
      </c>
      <c r="C7" s="17">
        <v>0.10934585542117201</v>
      </c>
      <c r="D7" s="17">
        <v>0.16757642592573299</v>
      </c>
      <c r="E7" s="17">
        <v>0.169694737922228</v>
      </c>
      <c r="F7" s="17">
        <v>9.4246343126479004E-2</v>
      </c>
      <c r="G7" s="17">
        <v>0.12313651693444699</v>
      </c>
      <c r="H7" s="17">
        <v>5.4371192112986397E-2</v>
      </c>
      <c r="I7" s="17">
        <v>9.3902388233629605E-2</v>
      </c>
      <c r="J7" s="17">
        <v>9.7691241035393797E-2</v>
      </c>
      <c r="K7" s="17">
        <v>7.1098659612110301E-2</v>
      </c>
    </row>
    <row r="8" spans="2:12" x14ac:dyDescent="0.3">
      <c r="B8" s="18" t="s">
        <v>113</v>
      </c>
      <c r="C8" s="17">
        <v>0.21278582798949799</v>
      </c>
      <c r="D8" s="17">
        <v>0.152960505746257</v>
      </c>
      <c r="E8" s="17">
        <v>0.184205318796447</v>
      </c>
      <c r="F8" s="17">
        <v>0.16762189783971501</v>
      </c>
      <c r="G8" s="17">
        <v>0.13596597831343499</v>
      </c>
      <c r="H8" s="17">
        <v>9.1733355336002007E-2</v>
      </c>
      <c r="I8" s="17">
        <v>0.102290838842465</v>
      </c>
      <c r="J8" s="17">
        <v>0.124877458293555</v>
      </c>
      <c r="K8" s="17">
        <v>0.10233716546874</v>
      </c>
    </row>
    <row r="9" spans="2:12" x14ac:dyDescent="0.3">
      <c r="B9" s="18" t="s">
        <v>114</v>
      </c>
      <c r="C9" s="17">
        <v>0.33890856302747802</v>
      </c>
      <c r="D9" s="17">
        <v>0.19930282046880099</v>
      </c>
      <c r="E9" s="17">
        <v>0.22889445678845699</v>
      </c>
      <c r="F9" s="17">
        <v>0.319732930062614</v>
      </c>
      <c r="G9" s="17">
        <v>0.22676865210185099</v>
      </c>
      <c r="H9" s="17">
        <v>0.168718080883796</v>
      </c>
      <c r="I9" s="17">
        <v>0.20416216902127299</v>
      </c>
      <c r="J9" s="17">
        <v>0.19260514299185399</v>
      </c>
      <c r="K9" s="17">
        <v>0.18761636701589601</v>
      </c>
    </row>
    <row r="10" spans="2:12" x14ac:dyDescent="0.3">
      <c r="B10" s="18" t="s">
        <v>115</v>
      </c>
      <c r="C10" s="17">
        <v>0.16559226552068301</v>
      </c>
      <c r="D10" s="17">
        <v>0.23882404400625401</v>
      </c>
      <c r="E10" s="17">
        <v>0.15560568134087599</v>
      </c>
      <c r="F10" s="17">
        <v>0.161194869828856</v>
      </c>
      <c r="G10" s="17">
        <v>0.195601334510414</v>
      </c>
      <c r="H10" s="17">
        <v>0.32498638963561</v>
      </c>
      <c r="I10" s="17">
        <v>0.22275727900675199</v>
      </c>
      <c r="J10" s="17">
        <v>0.16277731128710601</v>
      </c>
      <c r="K10" s="17">
        <v>0.17750629419368899</v>
      </c>
    </row>
    <row r="11" spans="2:12" x14ac:dyDescent="0.3">
      <c r="B11" s="18" t="s">
        <v>116</v>
      </c>
      <c r="C11" s="17">
        <v>8.3654926795470097E-2</v>
      </c>
      <c r="D11" s="17">
        <v>7.5829545451000499E-2</v>
      </c>
      <c r="E11" s="17">
        <v>0.13103947092242799</v>
      </c>
      <c r="F11" s="17">
        <v>0.113264702229668</v>
      </c>
      <c r="G11" s="17">
        <v>0.128585274108622</v>
      </c>
      <c r="H11" s="17">
        <v>0.13940339572100499</v>
      </c>
      <c r="I11" s="17">
        <v>0.12878330571546001</v>
      </c>
      <c r="J11" s="17">
        <v>0.222600695410715</v>
      </c>
      <c r="K11" s="17">
        <v>0.24507460467992201</v>
      </c>
    </row>
    <row r="12" spans="2:12" x14ac:dyDescent="0.3">
      <c r="B12" s="18" t="s">
        <v>117</v>
      </c>
      <c r="C12" s="17">
        <v>3.17626288217151E-2</v>
      </c>
      <c r="D12" s="17">
        <v>4.5561017486263101E-2</v>
      </c>
      <c r="E12" s="17">
        <v>5.0899491310122301E-2</v>
      </c>
      <c r="F12" s="17">
        <v>6.6530513429861604E-2</v>
      </c>
      <c r="G12" s="17">
        <v>6.4747462273789302E-2</v>
      </c>
      <c r="H12" s="17">
        <v>7.0990999834602206E-2</v>
      </c>
      <c r="I12" s="17">
        <v>0.100552566250787</v>
      </c>
      <c r="J12" s="17">
        <v>0.10766829108173601</v>
      </c>
      <c r="K12" s="17">
        <v>0.119116861383293</v>
      </c>
    </row>
    <row r="13" spans="2:12" x14ac:dyDescent="0.3">
      <c r="B13" s="18" t="s">
        <v>118</v>
      </c>
      <c r="C13" s="17">
        <v>3.5252313949127201E-2</v>
      </c>
      <c r="D13" s="17">
        <v>4.1784190803831403E-2</v>
      </c>
      <c r="E13" s="17">
        <v>4.2202958631330903E-2</v>
      </c>
      <c r="F13" s="17">
        <v>5.7713769125905798E-2</v>
      </c>
      <c r="G13" s="17">
        <v>6.9558649176755902E-2</v>
      </c>
      <c r="H13" s="17">
        <v>6.2165295899877099E-2</v>
      </c>
      <c r="I13" s="17">
        <v>8.9359259631971402E-2</v>
      </c>
      <c r="J13" s="17">
        <v>7.7787446209004393E-2</v>
      </c>
      <c r="K13" s="17">
        <v>7.92672481559933E-2</v>
      </c>
    </row>
    <row r="14" spans="2:12" x14ac:dyDescent="0.3">
      <c r="B14" s="18" t="s">
        <v>78</v>
      </c>
      <c r="C14" s="17">
        <v>2.26976184748564E-2</v>
      </c>
      <c r="D14" s="17">
        <v>7.8161450111861305E-2</v>
      </c>
      <c r="E14" s="17">
        <v>3.7457884288110997E-2</v>
      </c>
      <c r="F14" s="17">
        <v>1.9694974356900902E-2</v>
      </c>
      <c r="G14" s="17">
        <v>5.5636132580686899E-2</v>
      </c>
      <c r="H14" s="17">
        <v>8.7631290576120305E-2</v>
      </c>
      <c r="I14" s="17">
        <v>5.81921932976621E-2</v>
      </c>
      <c r="J14" s="17">
        <v>1.3992413690636101E-2</v>
      </c>
      <c r="K14" s="17">
        <v>1.7982799490356399E-2</v>
      </c>
    </row>
    <row r="15" spans="2:12" x14ac:dyDescent="0.3">
      <c r="B15" s="22" t="s">
        <v>119</v>
      </c>
      <c r="C15" s="20">
        <v>0.66104024643814796</v>
      </c>
      <c r="D15" s="20">
        <v>0.51983975214079003</v>
      </c>
      <c r="E15" s="20">
        <v>0.58279451350713096</v>
      </c>
      <c r="F15" s="20">
        <v>0.58160117102880704</v>
      </c>
      <c r="G15" s="20">
        <v>0.48587114734973202</v>
      </c>
      <c r="H15" s="20">
        <v>0.31482262833278502</v>
      </c>
      <c r="I15" s="20">
        <v>0.40035539609736798</v>
      </c>
      <c r="J15" s="20">
        <v>0.41517384232080301</v>
      </c>
      <c r="K15" s="20">
        <v>0.36105219209674599</v>
      </c>
    </row>
    <row r="16" spans="2:12" x14ac:dyDescent="0.3">
      <c r="B16" s="22" t="s">
        <v>120</v>
      </c>
      <c r="C16" s="20">
        <v>0.15066986956631201</v>
      </c>
      <c r="D16" s="20">
        <v>0.163174753741095</v>
      </c>
      <c r="E16" s="20">
        <v>0.22414192086388199</v>
      </c>
      <c r="F16" s="20">
        <v>0.237508984785435</v>
      </c>
      <c r="G16" s="20">
        <v>0.26289138555916702</v>
      </c>
      <c r="H16" s="20">
        <v>0.27255969145548498</v>
      </c>
      <c r="I16" s="20">
        <v>0.318695131598218</v>
      </c>
      <c r="J16" s="20">
        <v>0.40805643270145497</v>
      </c>
      <c r="K16" s="20">
        <v>0.44345871421920902</v>
      </c>
    </row>
    <row r="17" spans="2:11" hidden="1" x14ac:dyDescent="0.3">
      <c r="B17" s="22" t="s">
        <v>67</v>
      </c>
      <c r="C17" s="21">
        <v>0.51037037687183595</v>
      </c>
      <c r="D17" s="21">
        <v>0.35666499839969501</v>
      </c>
      <c r="E17" s="21">
        <v>0.35865259264325</v>
      </c>
      <c r="F17" s="21">
        <v>0.34409218624337201</v>
      </c>
      <c r="G17" s="21">
        <v>0.222979761790565</v>
      </c>
      <c r="H17" s="21">
        <v>4.22629368772999E-2</v>
      </c>
      <c r="I17" s="21">
        <v>8.1660264499149496E-2</v>
      </c>
      <c r="J17" s="21">
        <v>7.1174096193473702E-3</v>
      </c>
      <c r="K17" s="21">
        <v>-8.2406522122462397E-2</v>
      </c>
    </row>
    <row r="18" spans="2:11" x14ac:dyDescent="0.3">
      <c r="B18" s="16"/>
      <c r="C18" s="16"/>
      <c r="D18" s="16"/>
      <c r="E18" s="16"/>
      <c r="F18" s="16"/>
      <c r="G18" s="16"/>
      <c r="H18" s="16"/>
      <c r="I18" s="16"/>
      <c r="J18" s="16"/>
      <c r="K18" s="16"/>
    </row>
    <row r="19" spans="2:11" x14ac:dyDescent="0.3">
      <c r="B19" t="s">
        <v>51</v>
      </c>
    </row>
    <row r="20" spans="2:11" x14ac:dyDescent="0.3">
      <c r="B20" t="s">
        <v>52</v>
      </c>
    </row>
    <row r="24" spans="2:11" x14ac:dyDescent="0.3">
      <c r="B24"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S24"/>
  <sheetViews>
    <sheetView showGridLines="0" workbookViewId="0">
      <pane xSplit="2" topLeftCell="C1" activePane="topRight" state="frozen"/>
      <selection pane="topRight" activeCell="A19" sqref="A19:XFD19"/>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122</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112</v>
      </c>
      <c r="C9" s="17">
        <v>9.7691241035393797E-2</v>
      </c>
      <c r="D9" s="17">
        <v>0.10858401133137</v>
      </c>
      <c r="E9" s="17">
        <v>8.5617630005072401E-2</v>
      </c>
      <c r="F9" s="17"/>
      <c r="G9" s="17">
        <v>0.10655383789115799</v>
      </c>
      <c r="H9" s="17">
        <v>8.3666122378695196E-2</v>
      </c>
      <c r="I9" s="17">
        <v>0.103245962747452</v>
      </c>
      <c r="J9" s="17">
        <v>9.4944313598555694E-2</v>
      </c>
      <c r="K9" s="17"/>
      <c r="L9" s="17">
        <v>7.6027386709067807E-2</v>
      </c>
      <c r="M9" s="17">
        <v>9.7779868512903295E-2</v>
      </c>
      <c r="N9" s="17">
        <v>0.12383828643025301</v>
      </c>
      <c r="O9" s="17">
        <v>9.0933273557570998E-2</v>
      </c>
      <c r="P9" s="17"/>
      <c r="Q9" s="17">
        <v>8.7644034423104297E-2</v>
      </c>
      <c r="R9" s="17">
        <v>0.20419621246955399</v>
      </c>
      <c r="S9" s="17">
        <v>0.11093810965194099</v>
      </c>
    </row>
    <row r="10" spans="2:19" x14ac:dyDescent="0.3">
      <c r="B10" s="18" t="s">
        <v>113</v>
      </c>
      <c r="C10" s="17">
        <v>0.124877458293555</v>
      </c>
      <c r="D10" s="17">
        <v>0.13769646112207801</v>
      </c>
      <c r="E10" s="17">
        <v>0.113135317635319</v>
      </c>
      <c r="F10" s="17"/>
      <c r="G10" s="17">
        <v>0.14630963860232599</v>
      </c>
      <c r="H10" s="17">
        <v>0.123688815251478</v>
      </c>
      <c r="I10" s="17">
        <v>0.13607491480770501</v>
      </c>
      <c r="J10" s="17">
        <v>9.0357780118751896E-2</v>
      </c>
      <c r="K10" s="17"/>
      <c r="L10" s="17">
        <v>0.13285474934754701</v>
      </c>
      <c r="M10" s="17">
        <v>0.13189181168671199</v>
      </c>
      <c r="N10" s="17">
        <v>0.115988443313795</v>
      </c>
      <c r="O10" s="17">
        <v>0.118943487421846</v>
      </c>
      <c r="P10" s="17"/>
      <c r="Q10" s="17">
        <v>0.122744884393127</v>
      </c>
      <c r="R10" s="17">
        <v>0.19015613538110299</v>
      </c>
      <c r="S10" s="17">
        <v>0.131280089109022</v>
      </c>
    </row>
    <row r="11" spans="2:19" x14ac:dyDescent="0.3">
      <c r="B11" s="18" t="s">
        <v>114</v>
      </c>
      <c r="C11" s="17">
        <v>0.19260514299185399</v>
      </c>
      <c r="D11" s="17">
        <v>0.20768225505347801</v>
      </c>
      <c r="E11" s="17">
        <v>0.17918522644156601</v>
      </c>
      <c r="F11" s="17"/>
      <c r="G11" s="17">
        <v>0.196338724008807</v>
      </c>
      <c r="H11" s="17">
        <v>0.18743134269967801</v>
      </c>
      <c r="I11" s="17">
        <v>0.212780149088205</v>
      </c>
      <c r="J11" s="17">
        <v>0.17692174075957701</v>
      </c>
      <c r="K11" s="17"/>
      <c r="L11" s="17">
        <v>0.178200970534971</v>
      </c>
      <c r="M11" s="17">
        <v>0.217057309929686</v>
      </c>
      <c r="N11" s="17">
        <v>0.202832768967766</v>
      </c>
      <c r="O11" s="17">
        <v>0.16948289469809699</v>
      </c>
      <c r="P11" s="17"/>
      <c r="Q11" s="17">
        <v>0.19768533482678</v>
      </c>
      <c r="R11" s="17">
        <v>0.163422812420319</v>
      </c>
      <c r="S11" s="17">
        <v>0.197171637708278</v>
      </c>
    </row>
    <row r="12" spans="2:19" x14ac:dyDescent="0.3">
      <c r="B12" s="18" t="s">
        <v>115</v>
      </c>
      <c r="C12" s="17">
        <v>0.16277731128710601</v>
      </c>
      <c r="D12" s="17">
        <v>0.169916657265686</v>
      </c>
      <c r="E12" s="17">
        <v>0.15562293940687799</v>
      </c>
      <c r="F12" s="17"/>
      <c r="G12" s="17">
        <v>0.13877791723947699</v>
      </c>
      <c r="H12" s="17">
        <v>0.166474596162209</v>
      </c>
      <c r="I12" s="17">
        <v>0.140499187064454</v>
      </c>
      <c r="J12" s="17">
        <v>0.20974216247639799</v>
      </c>
      <c r="K12" s="17"/>
      <c r="L12" s="17">
        <v>0.13336513339685799</v>
      </c>
      <c r="M12" s="17">
        <v>0.17178242567563501</v>
      </c>
      <c r="N12" s="17">
        <v>0.164284553457167</v>
      </c>
      <c r="O12" s="17">
        <v>0.180817069420422</v>
      </c>
      <c r="P12" s="17"/>
      <c r="Q12" s="17">
        <v>0.166896007613765</v>
      </c>
      <c r="R12" s="17">
        <v>0.14810514951279399</v>
      </c>
      <c r="S12" s="17">
        <v>0.139564196913152</v>
      </c>
    </row>
    <row r="13" spans="2:19" x14ac:dyDescent="0.3">
      <c r="B13" s="18" t="s">
        <v>116</v>
      </c>
      <c r="C13" s="17">
        <v>0.222600695410715</v>
      </c>
      <c r="D13" s="17">
        <v>0.21869925100562301</v>
      </c>
      <c r="E13" s="17">
        <v>0.22472657823349701</v>
      </c>
      <c r="F13" s="17"/>
      <c r="G13" s="17">
        <v>0.209987827833295</v>
      </c>
      <c r="H13" s="17">
        <v>0.23797430790546001</v>
      </c>
      <c r="I13" s="17">
        <v>0.22781092562368199</v>
      </c>
      <c r="J13" s="17">
        <v>0.216708685045708</v>
      </c>
      <c r="K13" s="17"/>
      <c r="L13" s="17">
        <v>0.28558589870816797</v>
      </c>
      <c r="M13" s="17">
        <v>0.22469128458430801</v>
      </c>
      <c r="N13" s="17">
        <v>0.203104431673337</v>
      </c>
      <c r="O13" s="17">
        <v>0.17847534627575501</v>
      </c>
      <c r="P13" s="17"/>
      <c r="Q13" s="17">
        <v>0.23262637713364501</v>
      </c>
      <c r="R13" s="17">
        <v>0.143168611672574</v>
      </c>
      <c r="S13" s="17">
        <v>0.218434737244496</v>
      </c>
    </row>
    <row r="14" spans="2:19" x14ac:dyDescent="0.3">
      <c r="B14" s="18" t="s">
        <v>117</v>
      </c>
      <c r="C14" s="17">
        <v>0.10766829108173601</v>
      </c>
      <c r="D14" s="17">
        <v>7.9536606455926695E-2</v>
      </c>
      <c r="E14" s="17">
        <v>0.13526430520404001</v>
      </c>
      <c r="F14" s="17"/>
      <c r="G14" s="17">
        <v>0.12440059782716301</v>
      </c>
      <c r="H14" s="17">
        <v>9.3566902293782506E-2</v>
      </c>
      <c r="I14" s="17">
        <v>0.102508603948073</v>
      </c>
      <c r="J14" s="17">
        <v>0.104973598559093</v>
      </c>
      <c r="K14" s="17"/>
      <c r="L14" s="17">
        <v>9.4476020502449395E-2</v>
      </c>
      <c r="M14" s="17">
        <v>8.8447220270250607E-2</v>
      </c>
      <c r="N14" s="17">
        <v>0.11505617407089901</v>
      </c>
      <c r="O14" s="17">
        <v>0.133645768555752</v>
      </c>
      <c r="P14" s="17"/>
      <c r="Q14" s="17">
        <v>0.108327778348919</v>
      </c>
      <c r="R14" s="17">
        <v>6.7857818321987701E-2</v>
      </c>
      <c r="S14" s="17">
        <v>0.11453478401150601</v>
      </c>
    </row>
    <row r="15" spans="2:19" x14ac:dyDescent="0.3">
      <c r="B15" s="18" t="s">
        <v>118</v>
      </c>
      <c r="C15" s="17">
        <v>7.7787446209004393E-2</v>
      </c>
      <c r="D15" s="17">
        <v>5.7444243968317599E-2</v>
      </c>
      <c r="E15" s="17">
        <v>9.8779071115451006E-2</v>
      </c>
      <c r="F15" s="17"/>
      <c r="G15" s="17">
        <v>6.4419073962898102E-2</v>
      </c>
      <c r="H15" s="17">
        <v>9.0839538755147706E-2</v>
      </c>
      <c r="I15" s="17">
        <v>6.9460376157409395E-2</v>
      </c>
      <c r="J15" s="17">
        <v>8.7939558141761104E-2</v>
      </c>
      <c r="K15" s="17"/>
      <c r="L15" s="17">
        <v>7.7716307540961205E-2</v>
      </c>
      <c r="M15" s="17">
        <v>6.1127390864370003E-2</v>
      </c>
      <c r="N15" s="17">
        <v>6.0510004243072103E-2</v>
      </c>
      <c r="O15" s="17">
        <v>0.114594667858274</v>
      </c>
      <c r="P15" s="17"/>
      <c r="Q15" s="17">
        <v>7.1020927193067795E-2</v>
      </c>
      <c r="R15" s="17">
        <v>6.4955264727994302E-2</v>
      </c>
      <c r="S15" s="17">
        <v>8.1053991257046903E-2</v>
      </c>
    </row>
    <row r="16" spans="2:19" x14ac:dyDescent="0.3">
      <c r="B16" s="18" t="s">
        <v>78</v>
      </c>
      <c r="C16" s="17">
        <v>1.3992413690636101E-2</v>
      </c>
      <c r="D16" s="17">
        <v>2.04405137975209E-2</v>
      </c>
      <c r="E16" s="17">
        <v>7.6689319581762401E-3</v>
      </c>
      <c r="F16" s="17"/>
      <c r="G16" s="17">
        <v>1.32123826348762E-2</v>
      </c>
      <c r="H16" s="17">
        <v>1.6358374553549701E-2</v>
      </c>
      <c r="I16" s="17">
        <v>7.6198805630194296E-3</v>
      </c>
      <c r="J16" s="17">
        <v>1.84121613001553E-2</v>
      </c>
      <c r="K16" s="17"/>
      <c r="L16" s="17">
        <v>2.17735332599765E-2</v>
      </c>
      <c r="M16" s="17">
        <v>7.2226884761347103E-3</v>
      </c>
      <c r="N16" s="17">
        <v>1.4385337843711101E-2</v>
      </c>
      <c r="O16" s="17">
        <v>1.31074922122833E-2</v>
      </c>
      <c r="P16" s="17"/>
      <c r="Q16" s="17">
        <v>1.30546560675915E-2</v>
      </c>
      <c r="R16" s="17">
        <v>1.81379954936737E-2</v>
      </c>
      <c r="S16" s="17">
        <v>7.0224541045592901E-3</v>
      </c>
    </row>
    <row r="17" spans="2:19" x14ac:dyDescent="0.3">
      <c r="B17" s="18" t="s">
        <v>119</v>
      </c>
      <c r="C17" s="20">
        <v>0.41517384232080301</v>
      </c>
      <c r="D17" s="20">
        <v>0.45396272750692501</v>
      </c>
      <c r="E17" s="20">
        <v>0.37793817408195801</v>
      </c>
      <c r="F17" s="20"/>
      <c r="G17" s="20">
        <v>0.44920220050229098</v>
      </c>
      <c r="H17" s="20">
        <v>0.39478628032985102</v>
      </c>
      <c r="I17" s="20">
        <v>0.45210102664336199</v>
      </c>
      <c r="J17" s="20">
        <v>0.362223834476885</v>
      </c>
      <c r="K17" s="20"/>
      <c r="L17" s="20">
        <v>0.38708310659158701</v>
      </c>
      <c r="M17" s="20">
        <v>0.44672899012930101</v>
      </c>
      <c r="N17" s="20">
        <v>0.44265949871181498</v>
      </c>
      <c r="O17" s="20">
        <v>0.37935965567751401</v>
      </c>
      <c r="P17" s="20"/>
      <c r="Q17" s="20">
        <v>0.40807425364301197</v>
      </c>
      <c r="R17" s="20">
        <v>0.55777516027097596</v>
      </c>
      <c r="S17" s="20">
        <v>0.43938983646924001</v>
      </c>
    </row>
    <row r="18" spans="2:19" x14ac:dyDescent="0.3">
      <c r="B18" s="18" t="s">
        <v>120</v>
      </c>
      <c r="C18" s="20">
        <v>0.40805643270145497</v>
      </c>
      <c r="D18" s="20">
        <v>0.355680101429868</v>
      </c>
      <c r="E18" s="20">
        <v>0.45876995455298902</v>
      </c>
      <c r="F18" s="20"/>
      <c r="G18" s="20">
        <v>0.39880749962335599</v>
      </c>
      <c r="H18" s="20">
        <v>0.42238074895438998</v>
      </c>
      <c r="I18" s="20">
        <v>0.399779905729165</v>
      </c>
      <c r="J18" s="20">
        <v>0.40962184174656202</v>
      </c>
      <c r="K18" s="20"/>
      <c r="L18" s="20">
        <v>0.45777822675157898</v>
      </c>
      <c r="M18" s="20">
        <v>0.37426589571892899</v>
      </c>
      <c r="N18" s="20">
        <v>0.378670609987308</v>
      </c>
      <c r="O18" s="20">
        <v>0.426715782689781</v>
      </c>
      <c r="P18" s="20"/>
      <c r="Q18" s="20">
        <v>0.41197508267563199</v>
      </c>
      <c r="R18" s="20">
        <v>0.27598169472255601</v>
      </c>
      <c r="S18" s="20">
        <v>0.41402351251304798</v>
      </c>
    </row>
    <row r="19" spans="2:19" hidden="1" x14ac:dyDescent="0.3">
      <c r="B19" s="18" t="s">
        <v>67</v>
      </c>
      <c r="C19" s="21">
        <v>7.1174096193473702E-3</v>
      </c>
      <c r="D19" s="21">
        <v>9.8282626077057803E-2</v>
      </c>
      <c r="E19" s="21">
        <v>-8.0831780471030998E-2</v>
      </c>
      <c r="F19" s="21"/>
      <c r="G19" s="21">
        <v>5.0394700878934703E-2</v>
      </c>
      <c r="H19" s="21">
        <v>-2.7594468624538401E-2</v>
      </c>
      <c r="I19" s="21">
        <v>5.2321120914197099E-2</v>
      </c>
      <c r="J19" s="21">
        <v>-4.7398007269676898E-2</v>
      </c>
      <c r="K19" s="21"/>
      <c r="L19" s="21">
        <v>-7.0695120159992395E-2</v>
      </c>
      <c r="M19" s="21">
        <v>7.24630944103727E-2</v>
      </c>
      <c r="N19" s="21">
        <v>6.3988888724506907E-2</v>
      </c>
      <c r="O19" s="21">
        <v>-4.7356127012266901E-2</v>
      </c>
      <c r="P19" s="21"/>
      <c r="Q19" s="21">
        <v>-3.9008290326199599E-3</v>
      </c>
      <c r="R19" s="21">
        <v>0.28179346554842</v>
      </c>
      <c r="S19" s="21">
        <v>2.5366323956191501E-2</v>
      </c>
    </row>
    <row r="20" spans="2:19" x14ac:dyDescent="0.3">
      <c r="B20" s="16"/>
    </row>
    <row r="21" spans="2:19" x14ac:dyDescent="0.3">
      <c r="B21" t="s">
        <v>51</v>
      </c>
    </row>
    <row r="22" spans="2:19" x14ac:dyDescent="0.3">
      <c r="B22" t="s">
        <v>52</v>
      </c>
    </row>
    <row r="24" spans="2:19" x14ac:dyDescent="0.3">
      <c r="B24"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S24"/>
  <sheetViews>
    <sheetView showGridLines="0" workbookViewId="0">
      <pane xSplit="2" topLeftCell="C1" activePane="topRight" state="frozen"/>
      <selection pane="topRight" activeCell="A19" sqref="A19:XFD19"/>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123</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112</v>
      </c>
      <c r="C9" s="17">
        <v>9.4246343126479004E-2</v>
      </c>
      <c r="D9" s="17">
        <v>8.3092940615941704E-2</v>
      </c>
      <c r="E9" s="17">
        <v>0.104188992641607</v>
      </c>
      <c r="F9" s="17"/>
      <c r="G9" s="17">
        <v>7.5874681162949403E-2</v>
      </c>
      <c r="H9" s="17">
        <v>0.10441087471361001</v>
      </c>
      <c r="I9" s="17">
        <v>9.8150472739194097E-2</v>
      </c>
      <c r="J9" s="17">
        <v>9.9463216679206698E-2</v>
      </c>
      <c r="K9" s="17"/>
      <c r="L9" s="17">
        <v>7.0008798500092798E-2</v>
      </c>
      <c r="M9" s="17">
        <v>7.5654083521868906E-2</v>
      </c>
      <c r="N9" s="17">
        <v>9.8992945363235094E-2</v>
      </c>
      <c r="O9" s="17">
        <v>0.133450384902075</v>
      </c>
      <c r="P9" s="17"/>
      <c r="Q9" s="17">
        <v>8.5443341352748295E-2</v>
      </c>
      <c r="R9" s="17">
        <v>0.11967066958513101</v>
      </c>
      <c r="S9" s="17">
        <v>0.118261420892527</v>
      </c>
    </row>
    <row r="10" spans="2:19" x14ac:dyDescent="0.3">
      <c r="B10" s="18" t="s">
        <v>113</v>
      </c>
      <c r="C10" s="17">
        <v>0.16762189783971501</v>
      </c>
      <c r="D10" s="17">
        <v>0.15144975175349201</v>
      </c>
      <c r="E10" s="17">
        <v>0.18226002539042599</v>
      </c>
      <c r="F10" s="17"/>
      <c r="G10" s="17">
        <v>0.161902382866665</v>
      </c>
      <c r="H10" s="17">
        <v>0.189284698244228</v>
      </c>
      <c r="I10" s="17">
        <v>0.17613778804435201</v>
      </c>
      <c r="J10" s="17">
        <v>0.138687515114473</v>
      </c>
      <c r="K10" s="17"/>
      <c r="L10" s="17">
        <v>0.15477205814364101</v>
      </c>
      <c r="M10" s="17">
        <v>0.17667476905872201</v>
      </c>
      <c r="N10" s="17">
        <v>0.13497840547065601</v>
      </c>
      <c r="O10" s="17">
        <v>0.20604429497178101</v>
      </c>
      <c r="P10" s="17"/>
      <c r="Q10" s="17">
        <v>0.17047786903871401</v>
      </c>
      <c r="R10" s="17">
        <v>0.17898273053781599</v>
      </c>
      <c r="S10" s="17">
        <v>0.17465504984133501</v>
      </c>
    </row>
    <row r="11" spans="2:19" x14ac:dyDescent="0.3">
      <c r="B11" s="18" t="s">
        <v>114</v>
      </c>
      <c r="C11" s="17">
        <v>0.319732930062614</v>
      </c>
      <c r="D11" s="17">
        <v>0.29917378395938399</v>
      </c>
      <c r="E11" s="17">
        <v>0.34215322981970298</v>
      </c>
      <c r="F11" s="17"/>
      <c r="G11" s="17">
        <v>0.32245248576257102</v>
      </c>
      <c r="H11" s="17">
        <v>0.31211768253160299</v>
      </c>
      <c r="I11" s="17">
        <v>0.331217083897276</v>
      </c>
      <c r="J11" s="17">
        <v>0.32025220970630602</v>
      </c>
      <c r="K11" s="17"/>
      <c r="L11" s="17">
        <v>0.35348422427889697</v>
      </c>
      <c r="M11" s="17">
        <v>0.34346491565784498</v>
      </c>
      <c r="N11" s="17">
        <v>0.304641849228585</v>
      </c>
      <c r="O11" s="17">
        <v>0.276662733677005</v>
      </c>
      <c r="P11" s="17"/>
      <c r="Q11" s="17">
        <v>0.321669294675762</v>
      </c>
      <c r="R11" s="17">
        <v>0.29557672807442098</v>
      </c>
      <c r="S11" s="17">
        <v>0.31349480885258701</v>
      </c>
    </row>
    <row r="12" spans="2:19" x14ac:dyDescent="0.3">
      <c r="B12" s="18" t="s">
        <v>115</v>
      </c>
      <c r="C12" s="17">
        <v>0.161194869828856</v>
      </c>
      <c r="D12" s="17">
        <v>0.181614423721952</v>
      </c>
      <c r="E12" s="17">
        <v>0.14019885059656301</v>
      </c>
      <c r="F12" s="17"/>
      <c r="G12" s="17">
        <v>0.15922004581714999</v>
      </c>
      <c r="H12" s="17">
        <v>0.148397816665337</v>
      </c>
      <c r="I12" s="17">
        <v>0.149159562051036</v>
      </c>
      <c r="J12" s="17">
        <v>0.18817050619282399</v>
      </c>
      <c r="K12" s="17"/>
      <c r="L12" s="17">
        <v>0.16645160433294801</v>
      </c>
      <c r="M12" s="17">
        <v>0.14880292292125899</v>
      </c>
      <c r="N12" s="17">
        <v>0.17209812187933099</v>
      </c>
      <c r="O12" s="17">
        <v>0.15752891654957701</v>
      </c>
      <c r="P12" s="17"/>
      <c r="Q12" s="17">
        <v>0.16352541432045201</v>
      </c>
      <c r="R12" s="17">
        <v>0.10486331954689</v>
      </c>
      <c r="S12" s="17">
        <v>0.163587676347591</v>
      </c>
    </row>
    <row r="13" spans="2:19" x14ac:dyDescent="0.3">
      <c r="B13" s="18" t="s">
        <v>116</v>
      </c>
      <c r="C13" s="17">
        <v>0.113264702229668</v>
      </c>
      <c r="D13" s="17">
        <v>0.12468460094379299</v>
      </c>
      <c r="E13" s="17">
        <v>0.10282136136298201</v>
      </c>
      <c r="F13" s="17"/>
      <c r="G13" s="17">
        <v>0.11886913899849701</v>
      </c>
      <c r="H13" s="17">
        <v>0.106336355145928</v>
      </c>
      <c r="I13" s="17">
        <v>0.132280247037731</v>
      </c>
      <c r="J13" s="17">
        <v>9.6706486000170802E-2</v>
      </c>
      <c r="K13" s="17"/>
      <c r="L13" s="17">
        <v>0.128664938734424</v>
      </c>
      <c r="M13" s="17">
        <v>0.105494625322704</v>
      </c>
      <c r="N13" s="17">
        <v>0.12412726137902</v>
      </c>
      <c r="O13" s="17">
        <v>9.4500499896886497E-2</v>
      </c>
      <c r="P13" s="17"/>
      <c r="Q13" s="17">
        <v>0.11441782279826</v>
      </c>
      <c r="R13" s="17">
        <v>0.118859003449062</v>
      </c>
      <c r="S13" s="17">
        <v>0.115145650711877</v>
      </c>
    </row>
    <row r="14" spans="2:19" x14ac:dyDescent="0.3">
      <c r="B14" s="18" t="s">
        <v>117</v>
      </c>
      <c r="C14" s="17">
        <v>6.6530513429861604E-2</v>
      </c>
      <c r="D14" s="17">
        <v>7.3201783524775896E-2</v>
      </c>
      <c r="E14" s="17">
        <v>6.0432834359967498E-2</v>
      </c>
      <c r="F14" s="17"/>
      <c r="G14" s="17">
        <v>9.0319504062727304E-2</v>
      </c>
      <c r="H14" s="17">
        <v>5.8098166285685801E-2</v>
      </c>
      <c r="I14" s="17">
        <v>4.7010738669492402E-2</v>
      </c>
      <c r="J14" s="17">
        <v>6.4069905535680802E-2</v>
      </c>
      <c r="K14" s="17"/>
      <c r="L14" s="17">
        <v>5.6210441066696398E-2</v>
      </c>
      <c r="M14" s="17">
        <v>7.18785079079622E-2</v>
      </c>
      <c r="N14" s="17">
        <v>7.04511033403976E-2</v>
      </c>
      <c r="O14" s="17">
        <v>6.6819101631717004E-2</v>
      </c>
      <c r="P14" s="17"/>
      <c r="Q14" s="17">
        <v>6.90071804117664E-2</v>
      </c>
      <c r="R14" s="17">
        <v>8.0887729900943506E-2</v>
      </c>
      <c r="S14" s="17">
        <v>5.5666380494176403E-2</v>
      </c>
    </row>
    <row r="15" spans="2:19" x14ac:dyDescent="0.3">
      <c r="B15" s="18" t="s">
        <v>118</v>
      </c>
      <c r="C15" s="17">
        <v>5.7713769125905798E-2</v>
      </c>
      <c r="D15" s="17">
        <v>5.7598423899478703E-2</v>
      </c>
      <c r="E15" s="17">
        <v>5.75633162047966E-2</v>
      </c>
      <c r="F15" s="17"/>
      <c r="G15" s="17">
        <v>5.8253624326563697E-2</v>
      </c>
      <c r="H15" s="17">
        <v>6.3477029452232298E-2</v>
      </c>
      <c r="I15" s="17">
        <v>5.0673390016354902E-2</v>
      </c>
      <c r="J15" s="17">
        <v>5.79941707257354E-2</v>
      </c>
      <c r="K15" s="17"/>
      <c r="L15" s="17">
        <v>4.6822587833526497E-2</v>
      </c>
      <c r="M15" s="17">
        <v>5.9052552396952403E-2</v>
      </c>
      <c r="N15" s="17">
        <v>7.2790144916265606E-2</v>
      </c>
      <c r="O15" s="17">
        <v>5.0824235164298702E-2</v>
      </c>
      <c r="P15" s="17"/>
      <c r="Q15" s="17">
        <v>5.5090661660293402E-2</v>
      </c>
      <c r="R15" s="17">
        <v>6.4530231308701905E-2</v>
      </c>
      <c r="S15" s="17">
        <v>5.3323235926909698E-2</v>
      </c>
    </row>
    <row r="16" spans="2:19" x14ac:dyDescent="0.3">
      <c r="B16" s="18" t="s">
        <v>78</v>
      </c>
      <c r="C16" s="17">
        <v>1.9694974356900902E-2</v>
      </c>
      <c r="D16" s="17">
        <v>2.9184291581183401E-2</v>
      </c>
      <c r="E16" s="17">
        <v>1.03813896239556E-2</v>
      </c>
      <c r="F16" s="17"/>
      <c r="G16" s="17">
        <v>1.3108137002876E-2</v>
      </c>
      <c r="H16" s="17">
        <v>1.7877376961375899E-2</v>
      </c>
      <c r="I16" s="17">
        <v>1.53707175445628E-2</v>
      </c>
      <c r="J16" s="17">
        <v>3.4655990045603803E-2</v>
      </c>
      <c r="K16" s="17"/>
      <c r="L16" s="17">
        <v>2.3585347109773599E-2</v>
      </c>
      <c r="M16" s="17">
        <v>1.8977623212685899E-2</v>
      </c>
      <c r="N16" s="17">
        <v>2.1920168422509601E-2</v>
      </c>
      <c r="O16" s="17">
        <v>1.4169833206659901E-2</v>
      </c>
      <c r="P16" s="17"/>
      <c r="Q16" s="17">
        <v>2.03684157420033E-2</v>
      </c>
      <c r="R16" s="17">
        <v>3.6629587597035301E-2</v>
      </c>
      <c r="S16" s="17">
        <v>5.8657769329965798E-3</v>
      </c>
    </row>
    <row r="17" spans="2:19" x14ac:dyDescent="0.3">
      <c r="B17" s="18" t="s">
        <v>119</v>
      </c>
      <c r="C17" s="20">
        <v>0.58160117102880704</v>
      </c>
      <c r="D17" s="20">
        <v>0.53371647632881802</v>
      </c>
      <c r="E17" s="20">
        <v>0.62860224785173602</v>
      </c>
      <c r="F17" s="20"/>
      <c r="G17" s="20">
        <v>0.56022954979218598</v>
      </c>
      <c r="H17" s="20">
        <v>0.60581325548944098</v>
      </c>
      <c r="I17" s="20">
        <v>0.60550534468082295</v>
      </c>
      <c r="J17" s="20">
        <v>0.55840294149998504</v>
      </c>
      <c r="K17" s="20"/>
      <c r="L17" s="20">
        <v>0.57826508092263096</v>
      </c>
      <c r="M17" s="20">
        <v>0.59579376823843599</v>
      </c>
      <c r="N17" s="20">
        <v>0.53861320006247604</v>
      </c>
      <c r="O17" s="20">
        <v>0.61615741355086096</v>
      </c>
      <c r="P17" s="20"/>
      <c r="Q17" s="20">
        <v>0.57759050506722498</v>
      </c>
      <c r="R17" s="20">
        <v>0.59423012819736798</v>
      </c>
      <c r="S17" s="20">
        <v>0.60641127958644903</v>
      </c>
    </row>
    <row r="18" spans="2:19" x14ac:dyDescent="0.3">
      <c r="B18" s="18" t="s">
        <v>120</v>
      </c>
      <c r="C18" s="20">
        <v>0.237508984785435</v>
      </c>
      <c r="D18" s="20">
        <v>0.25548480836804699</v>
      </c>
      <c r="E18" s="20">
        <v>0.22081751192774601</v>
      </c>
      <c r="F18" s="20"/>
      <c r="G18" s="20">
        <v>0.26744226738778798</v>
      </c>
      <c r="H18" s="20">
        <v>0.22791155088384599</v>
      </c>
      <c r="I18" s="20">
        <v>0.229964375723578</v>
      </c>
      <c r="J18" s="20">
        <v>0.218770562261587</v>
      </c>
      <c r="K18" s="20"/>
      <c r="L18" s="20">
        <v>0.23169796763464701</v>
      </c>
      <c r="M18" s="20">
        <v>0.23642568562761901</v>
      </c>
      <c r="N18" s="20">
        <v>0.26736850963568298</v>
      </c>
      <c r="O18" s="20">
        <v>0.21214383669290199</v>
      </c>
      <c r="P18" s="20"/>
      <c r="Q18" s="20">
        <v>0.238515664870319</v>
      </c>
      <c r="R18" s="20">
        <v>0.26427696465870698</v>
      </c>
      <c r="S18" s="20">
        <v>0.224135267132964</v>
      </c>
    </row>
    <row r="19" spans="2:19" hidden="1" x14ac:dyDescent="0.3">
      <c r="B19" s="18" t="s">
        <v>67</v>
      </c>
      <c r="C19" s="21">
        <v>0.34409218624337201</v>
      </c>
      <c r="D19" s="21">
        <v>0.27823166796076998</v>
      </c>
      <c r="E19" s="21">
        <v>0.40778473592399</v>
      </c>
      <c r="F19" s="21"/>
      <c r="G19" s="21">
        <v>0.292787282404397</v>
      </c>
      <c r="H19" s="21">
        <v>0.37790170460559502</v>
      </c>
      <c r="I19" s="21">
        <v>0.37554096895724398</v>
      </c>
      <c r="J19" s="21">
        <v>0.33963237923839801</v>
      </c>
      <c r="K19" s="21"/>
      <c r="L19" s="21">
        <v>0.34656711328798401</v>
      </c>
      <c r="M19" s="21">
        <v>0.35936808261081699</v>
      </c>
      <c r="N19" s="21">
        <v>0.271244690426793</v>
      </c>
      <c r="O19" s="21">
        <v>0.40401357685795902</v>
      </c>
      <c r="P19" s="21"/>
      <c r="Q19" s="21">
        <v>0.33907484019690598</v>
      </c>
      <c r="R19" s="21">
        <v>0.329953163538661</v>
      </c>
      <c r="S19" s="21">
        <v>0.38227601245348602</v>
      </c>
    </row>
    <row r="20" spans="2:19" x14ac:dyDescent="0.3">
      <c r="B20" s="16"/>
    </row>
    <row r="21" spans="2:19" x14ac:dyDescent="0.3">
      <c r="B21" t="s">
        <v>51</v>
      </c>
    </row>
    <row r="22" spans="2:19" x14ac:dyDescent="0.3">
      <c r="B22" t="s">
        <v>52</v>
      </c>
    </row>
    <row r="24" spans="2:19" x14ac:dyDescent="0.3">
      <c r="B24"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S24"/>
  <sheetViews>
    <sheetView showGridLines="0" workbookViewId="0">
      <pane xSplit="2" topLeftCell="C1" activePane="topRight" state="frozen"/>
      <selection pane="topRight" activeCell="A19" sqref="A19:XFD19"/>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124</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112</v>
      </c>
      <c r="C9" s="17">
        <v>0.10934585542117201</v>
      </c>
      <c r="D9" s="17">
        <v>9.9972452568348094E-2</v>
      </c>
      <c r="E9" s="17">
        <v>0.118154048397451</v>
      </c>
      <c r="F9" s="17"/>
      <c r="G9" s="17">
        <v>0.120836333800847</v>
      </c>
      <c r="H9" s="17">
        <v>9.61720607470338E-2</v>
      </c>
      <c r="I9" s="17">
        <v>0.117403133844854</v>
      </c>
      <c r="J9" s="17">
        <v>0.100598368326503</v>
      </c>
      <c r="K9" s="17"/>
      <c r="L9" s="17">
        <v>0.103620971349278</v>
      </c>
      <c r="M9" s="17">
        <v>8.8841666080963305E-2</v>
      </c>
      <c r="N9" s="17">
        <v>0.122681986487263</v>
      </c>
      <c r="O9" s="17">
        <v>0.122799781011056</v>
      </c>
      <c r="P9" s="17"/>
      <c r="Q9" s="17">
        <v>0.10113409984635401</v>
      </c>
      <c r="R9" s="17">
        <v>0.17437671728097701</v>
      </c>
      <c r="S9" s="17">
        <v>0.14067283921773799</v>
      </c>
    </row>
    <row r="10" spans="2:19" x14ac:dyDescent="0.3">
      <c r="B10" s="18" t="s">
        <v>113</v>
      </c>
      <c r="C10" s="17">
        <v>0.21278582798949799</v>
      </c>
      <c r="D10" s="17">
        <v>0.21625104535753101</v>
      </c>
      <c r="E10" s="17">
        <v>0.210341543753511</v>
      </c>
      <c r="F10" s="17"/>
      <c r="G10" s="17">
        <v>0.24628166600051299</v>
      </c>
      <c r="H10" s="17">
        <v>0.21315239130312599</v>
      </c>
      <c r="I10" s="17">
        <v>0.22076951615782001</v>
      </c>
      <c r="J10" s="17">
        <v>0.165334562876465</v>
      </c>
      <c r="K10" s="17"/>
      <c r="L10" s="17">
        <v>0.20342369680085601</v>
      </c>
      <c r="M10" s="17">
        <v>0.20286888453612201</v>
      </c>
      <c r="N10" s="17">
        <v>0.19576849661027201</v>
      </c>
      <c r="O10" s="17">
        <v>0.25130917368038602</v>
      </c>
      <c r="P10" s="17"/>
      <c r="Q10" s="17">
        <v>0.21610043917118499</v>
      </c>
      <c r="R10" s="17">
        <v>0.235238190960326</v>
      </c>
      <c r="S10" s="17">
        <v>0.25134712015174598</v>
      </c>
    </row>
    <row r="11" spans="2:19" x14ac:dyDescent="0.3">
      <c r="B11" s="18" t="s">
        <v>114</v>
      </c>
      <c r="C11" s="17">
        <v>0.33890856302747802</v>
      </c>
      <c r="D11" s="17">
        <v>0.32864821029128999</v>
      </c>
      <c r="E11" s="17">
        <v>0.349365864260892</v>
      </c>
      <c r="F11" s="17"/>
      <c r="G11" s="17">
        <v>0.353703972669352</v>
      </c>
      <c r="H11" s="17">
        <v>0.33195731210775398</v>
      </c>
      <c r="I11" s="17">
        <v>0.35857740223477702</v>
      </c>
      <c r="J11" s="17">
        <v>0.30662929020469698</v>
      </c>
      <c r="K11" s="17"/>
      <c r="L11" s="17">
        <v>0.370562499344465</v>
      </c>
      <c r="M11" s="17">
        <v>0.34439907582817603</v>
      </c>
      <c r="N11" s="17">
        <v>0.33779095414980698</v>
      </c>
      <c r="O11" s="17">
        <v>0.30252704907898498</v>
      </c>
      <c r="P11" s="17"/>
      <c r="Q11" s="17">
        <v>0.35056074093237199</v>
      </c>
      <c r="R11" s="17">
        <v>0.25458352512105797</v>
      </c>
      <c r="S11" s="17">
        <v>0.31208541166614201</v>
      </c>
    </row>
    <row r="12" spans="2:19" x14ac:dyDescent="0.3">
      <c r="B12" s="18" t="s">
        <v>115</v>
      </c>
      <c r="C12" s="17">
        <v>0.16559226552068301</v>
      </c>
      <c r="D12" s="17">
        <v>0.17545562000252299</v>
      </c>
      <c r="E12" s="17">
        <v>0.15473916762439399</v>
      </c>
      <c r="F12" s="17"/>
      <c r="G12" s="17">
        <v>0.127616633113177</v>
      </c>
      <c r="H12" s="17">
        <v>0.18562943094270101</v>
      </c>
      <c r="I12" s="17">
        <v>0.12866496101297101</v>
      </c>
      <c r="J12" s="17">
        <v>0.22523534440152901</v>
      </c>
      <c r="K12" s="17"/>
      <c r="L12" s="17">
        <v>0.16773846206304599</v>
      </c>
      <c r="M12" s="17">
        <v>0.15980524478580399</v>
      </c>
      <c r="N12" s="17">
        <v>0.17261924240225199</v>
      </c>
      <c r="O12" s="17">
        <v>0.162092522477676</v>
      </c>
      <c r="P12" s="17"/>
      <c r="Q12" s="17">
        <v>0.16654390778113901</v>
      </c>
      <c r="R12" s="17">
        <v>0.124313083633374</v>
      </c>
      <c r="S12" s="17">
        <v>0.13509276636582701</v>
      </c>
    </row>
    <row r="13" spans="2:19" x14ac:dyDescent="0.3">
      <c r="B13" s="18" t="s">
        <v>116</v>
      </c>
      <c r="C13" s="17">
        <v>8.3654926795470097E-2</v>
      </c>
      <c r="D13" s="17">
        <v>8.9956259721705706E-2</v>
      </c>
      <c r="E13" s="17">
        <v>7.7439463599485198E-2</v>
      </c>
      <c r="F13" s="17"/>
      <c r="G13" s="17">
        <v>7.8450372911142097E-2</v>
      </c>
      <c r="H13" s="17">
        <v>8.0596118251811996E-2</v>
      </c>
      <c r="I13" s="17">
        <v>9.1275341895541803E-2</v>
      </c>
      <c r="J13" s="17">
        <v>8.8502946937750904E-2</v>
      </c>
      <c r="K13" s="17"/>
      <c r="L13" s="17">
        <v>6.8764955097031205E-2</v>
      </c>
      <c r="M13" s="17">
        <v>0.10082806441464801</v>
      </c>
      <c r="N13" s="17">
        <v>9.5351173483760099E-2</v>
      </c>
      <c r="O13" s="17">
        <v>6.73001809863846E-2</v>
      </c>
      <c r="P13" s="17"/>
      <c r="Q13" s="17">
        <v>8.1007406459207704E-2</v>
      </c>
      <c r="R13" s="17">
        <v>0.105726415613269</v>
      </c>
      <c r="S13" s="17">
        <v>8.7536813795598301E-2</v>
      </c>
    </row>
    <row r="14" spans="2:19" x14ac:dyDescent="0.3">
      <c r="B14" s="18" t="s">
        <v>117</v>
      </c>
      <c r="C14" s="17">
        <v>3.17626288217151E-2</v>
      </c>
      <c r="D14" s="17">
        <v>2.9388171875411599E-2</v>
      </c>
      <c r="E14" s="17">
        <v>3.4406537134566602E-2</v>
      </c>
      <c r="F14" s="17"/>
      <c r="G14" s="17">
        <v>3.4572507752273898E-2</v>
      </c>
      <c r="H14" s="17">
        <v>2.9274085005888E-2</v>
      </c>
      <c r="I14" s="17">
        <v>2.5553179956473299E-2</v>
      </c>
      <c r="J14" s="17">
        <v>3.5121668427946E-2</v>
      </c>
      <c r="K14" s="17"/>
      <c r="L14" s="17">
        <v>2.4177228069531199E-2</v>
      </c>
      <c r="M14" s="17">
        <v>3.90228667311713E-2</v>
      </c>
      <c r="N14" s="17">
        <v>3.7086433787897097E-2</v>
      </c>
      <c r="O14" s="17">
        <v>2.5728189220875101E-2</v>
      </c>
      <c r="P14" s="17"/>
      <c r="Q14" s="17">
        <v>3.2264367131882701E-2</v>
      </c>
      <c r="R14" s="17">
        <v>2.37332677242987E-2</v>
      </c>
      <c r="S14" s="17">
        <v>3.1450799578010398E-2</v>
      </c>
    </row>
    <row r="15" spans="2:19" x14ac:dyDescent="0.3">
      <c r="B15" s="18" t="s">
        <v>118</v>
      </c>
      <c r="C15" s="17">
        <v>3.5252313949127201E-2</v>
      </c>
      <c r="D15" s="17">
        <v>3.4171768896473803E-2</v>
      </c>
      <c r="E15" s="17">
        <v>3.6633141893115E-2</v>
      </c>
      <c r="F15" s="17"/>
      <c r="G15" s="17">
        <v>1.8531059518865502E-2</v>
      </c>
      <c r="H15" s="17">
        <v>4.3321607823746597E-2</v>
      </c>
      <c r="I15" s="17">
        <v>4.80895425119117E-2</v>
      </c>
      <c r="J15" s="17">
        <v>3.6891363198190398E-2</v>
      </c>
      <c r="K15" s="17"/>
      <c r="L15" s="17">
        <v>2.5375727483112599E-2</v>
      </c>
      <c r="M15" s="17">
        <v>4.3115715854577803E-2</v>
      </c>
      <c r="N15" s="17">
        <v>2.6362707625054001E-2</v>
      </c>
      <c r="O15" s="17">
        <v>4.62545640706096E-2</v>
      </c>
      <c r="P15" s="17"/>
      <c r="Q15" s="17">
        <v>3.1623977036698503E-2</v>
      </c>
      <c r="R15" s="17">
        <v>5.9804801477148999E-2</v>
      </c>
      <c r="S15" s="17">
        <v>2.90930161931841E-2</v>
      </c>
    </row>
    <row r="16" spans="2:19" x14ac:dyDescent="0.3">
      <c r="B16" s="18" t="s">
        <v>78</v>
      </c>
      <c r="C16" s="17">
        <v>2.26976184748564E-2</v>
      </c>
      <c r="D16" s="17">
        <v>2.6156471286717099E-2</v>
      </c>
      <c r="E16" s="17">
        <v>1.8920233336586201E-2</v>
      </c>
      <c r="F16" s="17"/>
      <c r="G16" s="17">
        <v>2.00074542338292E-2</v>
      </c>
      <c r="H16" s="17">
        <v>1.9896993817938399E-2</v>
      </c>
      <c r="I16" s="17">
        <v>9.6669223856513404E-3</v>
      </c>
      <c r="J16" s="17">
        <v>4.1686455626919E-2</v>
      </c>
      <c r="K16" s="17"/>
      <c r="L16" s="17">
        <v>3.6336459792679798E-2</v>
      </c>
      <c r="M16" s="17">
        <v>2.1118481768536399E-2</v>
      </c>
      <c r="N16" s="17">
        <v>1.2339005453695401E-2</v>
      </c>
      <c r="O16" s="17">
        <v>2.1988539474027E-2</v>
      </c>
      <c r="P16" s="17"/>
      <c r="Q16" s="17">
        <v>2.0765061641161299E-2</v>
      </c>
      <c r="R16" s="17">
        <v>2.2223998189549302E-2</v>
      </c>
      <c r="S16" s="17">
        <v>1.2721233031753799E-2</v>
      </c>
    </row>
    <row r="17" spans="2:19" x14ac:dyDescent="0.3">
      <c r="B17" s="18" t="s">
        <v>119</v>
      </c>
      <c r="C17" s="20">
        <v>0.66104024643814796</v>
      </c>
      <c r="D17" s="20">
        <v>0.64487170821716899</v>
      </c>
      <c r="E17" s="20">
        <v>0.67786145641185303</v>
      </c>
      <c r="F17" s="20"/>
      <c r="G17" s="20">
        <v>0.720821972470713</v>
      </c>
      <c r="H17" s="20">
        <v>0.64128176415791405</v>
      </c>
      <c r="I17" s="20">
        <v>0.69675005223745101</v>
      </c>
      <c r="J17" s="20">
        <v>0.572562221407665</v>
      </c>
      <c r="K17" s="20"/>
      <c r="L17" s="20">
        <v>0.67760716749459904</v>
      </c>
      <c r="M17" s="20">
        <v>0.63610962644526203</v>
      </c>
      <c r="N17" s="20">
        <v>0.65624143724734196</v>
      </c>
      <c r="O17" s="20">
        <v>0.67663600377042699</v>
      </c>
      <c r="P17" s="20"/>
      <c r="Q17" s="20">
        <v>0.66779527994991095</v>
      </c>
      <c r="R17" s="20">
        <v>0.66419843336235995</v>
      </c>
      <c r="S17" s="20">
        <v>0.70410537103562598</v>
      </c>
    </row>
    <row r="18" spans="2:19" x14ac:dyDescent="0.3">
      <c r="B18" s="18" t="s">
        <v>120</v>
      </c>
      <c r="C18" s="20">
        <v>0.15066986956631201</v>
      </c>
      <c r="D18" s="20">
        <v>0.15351620049359099</v>
      </c>
      <c r="E18" s="20">
        <v>0.14847914262716699</v>
      </c>
      <c r="F18" s="20"/>
      <c r="G18" s="20">
        <v>0.131553940182282</v>
      </c>
      <c r="H18" s="20">
        <v>0.153191811081447</v>
      </c>
      <c r="I18" s="20">
        <v>0.164918064363927</v>
      </c>
      <c r="J18" s="20">
        <v>0.160515978563887</v>
      </c>
      <c r="K18" s="20"/>
      <c r="L18" s="20">
        <v>0.11831791064967501</v>
      </c>
      <c r="M18" s="20">
        <v>0.182966647000397</v>
      </c>
      <c r="N18" s="20">
        <v>0.15880031489671101</v>
      </c>
      <c r="O18" s="20">
        <v>0.139282934277869</v>
      </c>
      <c r="P18" s="20"/>
      <c r="Q18" s="20">
        <v>0.14489575062778901</v>
      </c>
      <c r="R18" s="20">
        <v>0.189264484814717</v>
      </c>
      <c r="S18" s="20">
        <v>0.14808062956679299</v>
      </c>
    </row>
    <row r="19" spans="2:19" hidden="1" x14ac:dyDescent="0.3">
      <c r="B19" s="18" t="s">
        <v>67</v>
      </c>
      <c r="C19" s="21">
        <v>0.51037037687183595</v>
      </c>
      <c r="D19" s="21">
        <v>0.491355507723578</v>
      </c>
      <c r="E19" s="21">
        <v>0.52938231378468703</v>
      </c>
      <c r="F19" s="21"/>
      <c r="G19" s="21">
        <v>0.58926803228843105</v>
      </c>
      <c r="H19" s="21">
        <v>0.48808995307646802</v>
      </c>
      <c r="I19" s="21">
        <v>0.53183198787352404</v>
      </c>
      <c r="J19" s="21">
        <v>0.412046242843778</v>
      </c>
      <c r="K19" s="21"/>
      <c r="L19" s="21">
        <v>0.55928925684492403</v>
      </c>
      <c r="M19" s="21">
        <v>0.45314297944486498</v>
      </c>
      <c r="N19" s="21">
        <v>0.49744112235063098</v>
      </c>
      <c r="O19" s="21">
        <v>0.53735306949255801</v>
      </c>
      <c r="P19" s="21"/>
      <c r="Q19" s="21">
        <v>0.52289952932212203</v>
      </c>
      <c r="R19" s="21">
        <v>0.47493394854764298</v>
      </c>
      <c r="S19" s="21">
        <v>0.55602474146883296</v>
      </c>
    </row>
    <row r="20" spans="2:19" x14ac:dyDescent="0.3">
      <c r="B20" s="16"/>
    </row>
    <row r="21" spans="2:19" x14ac:dyDescent="0.3">
      <c r="B21" t="s">
        <v>51</v>
      </c>
    </row>
    <row r="22" spans="2:19" x14ac:dyDescent="0.3">
      <c r="B22" t="s">
        <v>52</v>
      </c>
    </row>
    <row r="24" spans="2:19" x14ac:dyDescent="0.3">
      <c r="B24"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S24"/>
  <sheetViews>
    <sheetView showGridLines="0" workbookViewId="0">
      <pane xSplit="2" topLeftCell="C1" activePane="topRight" state="frozen"/>
      <selection pane="topRight" activeCell="A19" sqref="A19:XFD19"/>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125</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112</v>
      </c>
      <c r="C9" s="17">
        <v>7.1098659612110301E-2</v>
      </c>
      <c r="D9" s="17">
        <v>7.5476437787199105E-2</v>
      </c>
      <c r="E9" s="17">
        <v>6.7331684197042496E-2</v>
      </c>
      <c r="F9" s="17"/>
      <c r="G9" s="17">
        <v>8.3951444447432994E-2</v>
      </c>
      <c r="H9" s="17">
        <v>6.13327431189351E-2</v>
      </c>
      <c r="I9" s="17">
        <v>7.4170297026202606E-2</v>
      </c>
      <c r="J9" s="17">
        <v>6.2296327154872398E-2</v>
      </c>
      <c r="K9" s="17"/>
      <c r="L9" s="17">
        <v>5.84701197822666E-2</v>
      </c>
      <c r="M9" s="17">
        <v>7.1849985076834599E-2</v>
      </c>
      <c r="N9" s="17">
        <v>7.1328481854275497E-2</v>
      </c>
      <c r="O9" s="17">
        <v>8.2665621563505903E-2</v>
      </c>
      <c r="P9" s="17"/>
      <c r="Q9" s="17">
        <v>6.1349359038303602E-2</v>
      </c>
      <c r="R9" s="17">
        <v>0.18900625571926599</v>
      </c>
      <c r="S9" s="17">
        <v>7.2696843478588902E-2</v>
      </c>
    </row>
    <row r="10" spans="2:19" x14ac:dyDescent="0.3">
      <c r="B10" s="18" t="s">
        <v>113</v>
      </c>
      <c r="C10" s="17">
        <v>0.10233716546874</v>
      </c>
      <c r="D10" s="17">
        <v>0.10927196660429001</v>
      </c>
      <c r="E10" s="17">
        <v>9.4353240469463306E-2</v>
      </c>
      <c r="F10" s="17"/>
      <c r="G10" s="17">
        <v>0.11834053152365399</v>
      </c>
      <c r="H10" s="17">
        <v>8.9542286935178003E-2</v>
      </c>
      <c r="I10" s="17">
        <v>9.0079697872331499E-2</v>
      </c>
      <c r="J10" s="17">
        <v>0.109003219315982</v>
      </c>
      <c r="K10" s="17"/>
      <c r="L10" s="17">
        <v>0.11548133517419</v>
      </c>
      <c r="M10" s="17">
        <v>0.101915068848492</v>
      </c>
      <c r="N10" s="17">
        <v>0.112370505831521</v>
      </c>
      <c r="O10" s="17">
        <v>7.8780066643950902E-2</v>
      </c>
      <c r="P10" s="17"/>
      <c r="Q10" s="17">
        <v>0.10165620677248401</v>
      </c>
      <c r="R10" s="17">
        <v>0.13325903138671499</v>
      </c>
      <c r="S10" s="17">
        <v>0.110641156654416</v>
      </c>
    </row>
    <row r="11" spans="2:19" x14ac:dyDescent="0.3">
      <c r="B11" s="18" t="s">
        <v>114</v>
      </c>
      <c r="C11" s="17">
        <v>0.18761636701589601</v>
      </c>
      <c r="D11" s="17">
        <v>0.211825427267923</v>
      </c>
      <c r="E11" s="17">
        <v>0.164417424647754</v>
      </c>
      <c r="F11" s="17"/>
      <c r="G11" s="17">
        <v>0.186848304166849</v>
      </c>
      <c r="H11" s="17">
        <v>0.19446827649222001</v>
      </c>
      <c r="I11" s="17">
        <v>0.203072624090334</v>
      </c>
      <c r="J11" s="17">
        <v>0.16499388941760801</v>
      </c>
      <c r="K11" s="17"/>
      <c r="L11" s="17">
        <v>0.17781867402203799</v>
      </c>
      <c r="M11" s="17">
        <v>0.240202029951781</v>
      </c>
      <c r="N11" s="17">
        <v>0.19473730522159699</v>
      </c>
      <c r="O11" s="17">
        <v>0.13282514576405499</v>
      </c>
      <c r="P11" s="17"/>
      <c r="Q11" s="17">
        <v>0.19566528923391999</v>
      </c>
      <c r="R11" s="17">
        <v>0.18818249715159699</v>
      </c>
      <c r="S11" s="17">
        <v>0.15512178878878</v>
      </c>
    </row>
    <row r="12" spans="2:19" x14ac:dyDescent="0.3">
      <c r="B12" s="18" t="s">
        <v>115</v>
      </c>
      <c r="C12" s="17">
        <v>0.17750629419368899</v>
      </c>
      <c r="D12" s="17">
        <v>0.18906580349813101</v>
      </c>
      <c r="E12" s="17">
        <v>0.16747222421124799</v>
      </c>
      <c r="F12" s="17"/>
      <c r="G12" s="17">
        <v>0.156782123046217</v>
      </c>
      <c r="H12" s="17">
        <v>0.164752494983741</v>
      </c>
      <c r="I12" s="17">
        <v>0.203424258381002</v>
      </c>
      <c r="J12" s="17">
        <v>0.194637430823454</v>
      </c>
      <c r="K12" s="17"/>
      <c r="L12" s="17">
        <v>0.210882315983073</v>
      </c>
      <c r="M12" s="17">
        <v>0.17357607628316299</v>
      </c>
      <c r="N12" s="17">
        <v>0.151662670782541</v>
      </c>
      <c r="O12" s="17">
        <v>0.17637829869798</v>
      </c>
      <c r="P12" s="17"/>
      <c r="Q12" s="17">
        <v>0.179309829854047</v>
      </c>
      <c r="R12" s="17">
        <v>0.12296446819409</v>
      </c>
      <c r="S12" s="17">
        <v>0.191824874078736</v>
      </c>
    </row>
    <row r="13" spans="2:19" x14ac:dyDescent="0.3">
      <c r="B13" s="18" t="s">
        <v>116</v>
      </c>
      <c r="C13" s="17">
        <v>0.24507460467992201</v>
      </c>
      <c r="D13" s="17">
        <v>0.23876625249359501</v>
      </c>
      <c r="E13" s="17">
        <v>0.251414353439118</v>
      </c>
      <c r="F13" s="17"/>
      <c r="G13" s="17">
        <v>0.24305450909978699</v>
      </c>
      <c r="H13" s="17">
        <v>0.25101816604599098</v>
      </c>
      <c r="I13" s="17">
        <v>0.245798118661157</v>
      </c>
      <c r="J13" s="17">
        <v>0.24116319304192199</v>
      </c>
      <c r="K13" s="17"/>
      <c r="L13" s="17">
        <v>0.253441640303388</v>
      </c>
      <c r="M13" s="17">
        <v>0.2444876689811</v>
      </c>
      <c r="N13" s="17">
        <v>0.236040253566768</v>
      </c>
      <c r="O13" s="17">
        <v>0.24712958910329599</v>
      </c>
      <c r="P13" s="17"/>
      <c r="Q13" s="17">
        <v>0.25257237345676697</v>
      </c>
      <c r="R13" s="17">
        <v>0.15423769387290601</v>
      </c>
      <c r="S13" s="17">
        <v>0.21452956814768401</v>
      </c>
    </row>
    <row r="14" spans="2:19" x14ac:dyDescent="0.3">
      <c r="B14" s="18" t="s">
        <v>117</v>
      </c>
      <c r="C14" s="17">
        <v>0.119116861383293</v>
      </c>
      <c r="D14" s="17">
        <v>0.104626959177305</v>
      </c>
      <c r="E14" s="17">
        <v>0.133813371919421</v>
      </c>
      <c r="F14" s="17"/>
      <c r="G14" s="17">
        <v>0.12866012639112601</v>
      </c>
      <c r="H14" s="17">
        <v>0.122833291831173</v>
      </c>
      <c r="I14" s="17">
        <v>9.93957778611394E-2</v>
      </c>
      <c r="J14" s="17">
        <v>0.118634037367541</v>
      </c>
      <c r="K14" s="17"/>
      <c r="L14" s="17">
        <v>0.105807634202115</v>
      </c>
      <c r="M14" s="17">
        <v>9.5785344636675901E-2</v>
      </c>
      <c r="N14" s="17">
        <v>0.127173044751343</v>
      </c>
      <c r="O14" s="17">
        <v>0.14893299845376001</v>
      </c>
      <c r="P14" s="17"/>
      <c r="Q14" s="17">
        <v>0.11496031474413</v>
      </c>
      <c r="R14" s="17">
        <v>0.115133409654021</v>
      </c>
      <c r="S14" s="17">
        <v>0.14897255942211901</v>
      </c>
    </row>
    <row r="15" spans="2:19" x14ac:dyDescent="0.3">
      <c r="B15" s="18" t="s">
        <v>118</v>
      </c>
      <c r="C15" s="17">
        <v>7.92672481559933E-2</v>
      </c>
      <c r="D15" s="17">
        <v>4.6776356163154703E-2</v>
      </c>
      <c r="E15" s="17">
        <v>0.11006386734139199</v>
      </c>
      <c r="F15" s="17"/>
      <c r="G15" s="17">
        <v>7.0443366041287994E-2</v>
      </c>
      <c r="H15" s="17">
        <v>0.10270561758982399</v>
      </c>
      <c r="I15" s="17">
        <v>6.8950931405552099E-2</v>
      </c>
      <c r="J15" s="17">
        <v>7.5181556174259201E-2</v>
      </c>
      <c r="K15" s="17"/>
      <c r="L15" s="17">
        <v>5.7772022630980899E-2</v>
      </c>
      <c r="M15" s="17">
        <v>6.1268337363604701E-2</v>
      </c>
      <c r="N15" s="17">
        <v>8.2695085945904204E-2</v>
      </c>
      <c r="O15" s="17">
        <v>0.116515889804626</v>
      </c>
      <c r="P15" s="17"/>
      <c r="Q15" s="17">
        <v>7.5764022532544897E-2</v>
      </c>
      <c r="R15" s="17">
        <v>8.2634025357443297E-2</v>
      </c>
      <c r="S15" s="17">
        <v>9.1514235787716905E-2</v>
      </c>
    </row>
    <row r="16" spans="2:19" x14ac:dyDescent="0.3">
      <c r="B16" s="18" t="s">
        <v>78</v>
      </c>
      <c r="C16" s="17">
        <v>1.7982799490356399E-2</v>
      </c>
      <c r="D16" s="17">
        <v>2.4190797008402501E-2</v>
      </c>
      <c r="E16" s="17">
        <v>1.1133833774560301E-2</v>
      </c>
      <c r="F16" s="17"/>
      <c r="G16" s="17">
        <v>1.19195952836456E-2</v>
      </c>
      <c r="H16" s="17">
        <v>1.33471230029367E-2</v>
      </c>
      <c r="I16" s="17">
        <v>1.51082947022823E-2</v>
      </c>
      <c r="J16" s="17">
        <v>3.4090346704361701E-2</v>
      </c>
      <c r="K16" s="17"/>
      <c r="L16" s="17">
        <v>2.0326257901948901E-2</v>
      </c>
      <c r="M16" s="17">
        <v>1.0915488858349601E-2</v>
      </c>
      <c r="N16" s="17">
        <v>2.3992652046050202E-2</v>
      </c>
      <c r="O16" s="17">
        <v>1.67723899688264E-2</v>
      </c>
      <c r="P16" s="17"/>
      <c r="Q16" s="17">
        <v>1.8722604367802601E-2</v>
      </c>
      <c r="R16" s="17">
        <v>1.45826186639616E-2</v>
      </c>
      <c r="S16" s="17">
        <v>1.46989736419586E-2</v>
      </c>
    </row>
    <row r="17" spans="2:19" x14ac:dyDescent="0.3">
      <c r="B17" s="18" t="s">
        <v>119</v>
      </c>
      <c r="C17" s="20">
        <v>0.36105219209674599</v>
      </c>
      <c r="D17" s="20">
        <v>0.39657383165941201</v>
      </c>
      <c r="E17" s="20">
        <v>0.32610234931426002</v>
      </c>
      <c r="F17" s="20"/>
      <c r="G17" s="20">
        <v>0.389140280137936</v>
      </c>
      <c r="H17" s="20">
        <v>0.345343306546333</v>
      </c>
      <c r="I17" s="20">
        <v>0.36732261898886798</v>
      </c>
      <c r="J17" s="20">
        <v>0.336293435888462</v>
      </c>
      <c r="K17" s="20"/>
      <c r="L17" s="20">
        <v>0.35177012897849402</v>
      </c>
      <c r="M17" s="20">
        <v>0.41396708387710701</v>
      </c>
      <c r="N17" s="20">
        <v>0.378436292907394</v>
      </c>
      <c r="O17" s="20">
        <v>0.29427083397151199</v>
      </c>
      <c r="P17" s="20"/>
      <c r="Q17" s="20">
        <v>0.35867085504470803</v>
      </c>
      <c r="R17" s="20">
        <v>0.51044778425757797</v>
      </c>
      <c r="S17" s="20">
        <v>0.33845978892178602</v>
      </c>
    </row>
    <row r="18" spans="2:19" x14ac:dyDescent="0.3">
      <c r="B18" s="18" t="s">
        <v>120</v>
      </c>
      <c r="C18" s="20">
        <v>0.44345871421920902</v>
      </c>
      <c r="D18" s="20">
        <v>0.39016956783405399</v>
      </c>
      <c r="E18" s="20">
        <v>0.495291592699932</v>
      </c>
      <c r="F18" s="20"/>
      <c r="G18" s="20">
        <v>0.44215800153220097</v>
      </c>
      <c r="H18" s="20">
        <v>0.476557075466989</v>
      </c>
      <c r="I18" s="20">
        <v>0.41414482792784801</v>
      </c>
      <c r="J18" s="20">
        <v>0.43497878658372202</v>
      </c>
      <c r="K18" s="20"/>
      <c r="L18" s="20">
        <v>0.417021297136484</v>
      </c>
      <c r="M18" s="20">
        <v>0.40154135098138</v>
      </c>
      <c r="N18" s="20">
        <v>0.44590838426401502</v>
      </c>
      <c r="O18" s="20">
        <v>0.51257847736168105</v>
      </c>
      <c r="P18" s="20"/>
      <c r="Q18" s="20">
        <v>0.44329671073344201</v>
      </c>
      <c r="R18" s="20">
        <v>0.35200512888437002</v>
      </c>
      <c r="S18" s="20">
        <v>0.45501636335751999</v>
      </c>
    </row>
    <row r="19" spans="2:19" hidden="1" x14ac:dyDescent="0.3">
      <c r="B19" s="18" t="s">
        <v>67</v>
      </c>
      <c r="C19" s="21">
        <v>-8.2406522122462397E-2</v>
      </c>
      <c r="D19" s="21">
        <v>6.4042638253583003E-3</v>
      </c>
      <c r="E19" s="21">
        <v>-0.16918924338567301</v>
      </c>
      <c r="F19" s="21"/>
      <c r="G19" s="21">
        <v>-5.3017721394264701E-2</v>
      </c>
      <c r="H19" s="21">
        <v>-0.131213768920656</v>
      </c>
      <c r="I19" s="21">
        <v>-4.6822208938980703E-2</v>
      </c>
      <c r="J19" s="21">
        <v>-9.8685350695259799E-2</v>
      </c>
      <c r="K19" s="21"/>
      <c r="L19" s="21">
        <v>-6.5251168157989897E-2</v>
      </c>
      <c r="M19" s="21">
        <v>1.2425732895726601E-2</v>
      </c>
      <c r="N19" s="21">
        <v>-6.7472091356621397E-2</v>
      </c>
      <c r="O19" s="21">
        <v>-0.218307643390169</v>
      </c>
      <c r="P19" s="21"/>
      <c r="Q19" s="21">
        <v>-8.4625855688733806E-2</v>
      </c>
      <c r="R19" s="21">
        <v>0.15844265537320801</v>
      </c>
      <c r="S19" s="21">
        <v>-0.116556574435734</v>
      </c>
    </row>
    <row r="20" spans="2:19" x14ac:dyDescent="0.3">
      <c r="B20" s="16"/>
    </row>
    <row r="21" spans="2:19" x14ac:dyDescent="0.3">
      <c r="B21" t="s">
        <v>51</v>
      </c>
    </row>
    <row r="22" spans="2:19" x14ac:dyDescent="0.3">
      <c r="B22" t="s">
        <v>52</v>
      </c>
    </row>
    <row r="24" spans="2:19" x14ac:dyDescent="0.3">
      <c r="B24"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S24"/>
  <sheetViews>
    <sheetView showGridLines="0" workbookViewId="0">
      <pane xSplit="2" topLeftCell="C1" activePane="topRight" state="frozen"/>
      <selection pane="topRight" activeCell="A19" sqref="A19:XFD19"/>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126</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112</v>
      </c>
      <c r="C9" s="17">
        <v>0.16757642592573299</v>
      </c>
      <c r="D9" s="17">
        <v>0.16924417147786899</v>
      </c>
      <c r="E9" s="17">
        <v>0.16416437925312399</v>
      </c>
      <c r="F9" s="17"/>
      <c r="G9" s="17">
        <v>0.26633435389844001</v>
      </c>
      <c r="H9" s="17">
        <v>0.13837540573955801</v>
      </c>
      <c r="I9" s="17">
        <v>0.102843887220888</v>
      </c>
      <c r="J9" s="17">
        <v>0.13217018134071201</v>
      </c>
      <c r="K9" s="17"/>
      <c r="L9" s="17">
        <v>0.13801553287581</v>
      </c>
      <c r="M9" s="17">
        <v>0.19508889445845201</v>
      </c>
      <c r="N9" s="17">
        <v>0.179897375577668</v>
      </c>
      <c r="O9" s="17">
        <v>0.15403323024818799</v>
      </c>
      <c r="P9" s="17"/>
      <c r="Q9" s="17">
        <v>0.15405911260883001</v>
      </c>
      <c r="R9" s="17">
        <v>0.34454480309808899</v>
      </c>
      <c r="S9" s="17">
        <v>0.21624298909912901</v>
      </c>
    </row>
    <row r="10" spans="2:19" x14ac:dyDescent="0.3">
      <c r="B10" s="18" t="s">
        <v>113</v>
      </c>
      <c r="C10" s="17">
        <v>0.152960505746257</v>
      </c>
      <c r="D10" s="17">
        <v>0.153540234733993</v>
      </c>
      <c r="E10" s="17">
        <v>0.15307619785145599</v>
      </c>
      <c r="F10" s="17"/>
      <c r="G10" s="17">
        <v>0.19348320124167301</v>
      </c>
      <c r="H10" s="17">
        <v>0.177425142471382</v>
      </c>
      <c r="I10" s="17">
        <v>0.13175922182811101</v>
      </c>
      <c r="J10" s="17">
        <v>9.2487685018826302E-2</v>
      </c>
      <c r="K10" s="17"/>
      <c r="L10" s="17">
        <v>0.148709397747498</v>
      </c>
      <c r="M10" s="17">
        <v>0.116924038913576</v>
      </c>
      <c r="N10" s="17">
        <v>0.18220876822359</v>
      </c>
      <c r="O10" s="17">
        <v>0.164501607351903</v>
      </c>
      <c r="P10" s="17"/>
      <c r="Q10" s="17">
        <v>0.15302708227242301</v>
      </c>
      <c r="R10" s="17">
        <v>0.148766344911337</v>
      </c>
      <c r="S10" s="17">
        <v>0.175097910663497</v>
      </c>
    </row>
    <row r="11" spans="2:19" x14ac:dyDescent="0.3">
      <c r="B11" s="18" t="s">
        <v>114</v>
      </c>
      <c r="C11" s="17">
        <v>0.19930282046880099</v>
      </c>
      <c r="D11" s="17">
        <v>0.19481804637654099</v>
      </c>
      <c r="E11" s="17">
        <v>0.20325387977151799</v>
      </c>
      <c r="F11" s="17"/>
      <c r="G11" s="17">
        <v>0.21340698137356401</v>
      </c>
      <c r="H11" s="17">
        <v>0.207071786247739</v>
      </c>
      <c r="I11" s="17">
        <v>0.197732294697441</v>
      </c>
      <c r="J11" s="17">
        <v>0.171705805395827</v>
      </c>
      <c r="K11" s="17"/>
      <c r="L11" s="17">
        <v>0.20753501291545201</v>
      </c>
      <c r="M11" s="17">
        <v>0.20813904006394901</v>
      </c>
      <c r="N11" s="17">
        <v>0.187815207043947</v>
      </c>
      <c r="O11" s="17">
        <v>0.19395863839368399</v>
      </c>
      <c r="P11" s="17"/>
      <c r="Q11" s="17">
        <v>0.20303387073646101</v>
      </c>
      <c r="R11" s="17">
        <v>0.18127474038696301</v>
      </c>
      <c r="S11" s="17">
        <v>0.22330394603096401</v>
      </c>
    </row>
    <row r="12" spans="2:19" x14ac:dyDescent="0.3">
      <c r="B12" s="18" t="s">
        <v>115</v>
      </c>
      <c r="C12" s="17">
        <v>0.23882404400625401</v>
      </c>
      <c r="D12" s="17">
        <v>0.245958757551026</v>
      </c>
      <c r="E12" s="17">
        <v>0.23282681074511499</v>
      </c>
      <c r="F12" s="17"/>
      <c r="G12" s="17">
        <v>0.174312683652421</v>
      </c>
      <c r="H12" s="17">
        <v>0.24765748271754001</v>
      </c>
      <c r="I12" s="17">
        <v>0.25972260662442098</v>
      </c>
      <c r="J12" s="17">
        <v>0.29105318480904402</v>
      </c>
      <c r="K12" s="17"/>
      <c r="L12" s="17">
        <v>0.22982711949717199</v>
      </c>
      <c r="M12" s="17">
        <v>0.27863516361969898</v>
      </c>
      <c r="N12" s="17">
        <v>0.21931345234060201</v>
      </c>
      <c r="O12" s="17">
        <v>0.22589931699674001</v>
      </c>
      <c r="P12" s="17"/>
      <c r="Q12" s="17">
        <v>0.249853005328349</v>
      </c>
      <c r="R12" s="17">
        <v>0.134283249215844</v>
      </c>
      <c r="S12" s="17">
        <v>0.17983272030115499</v>
      </c>
    </row>
    <row r="13" spans="2:19" x14ac:dyDescent="0.3">
      <c r="B13" s="18" t="s">
        <v>116</v>
      </c>
      <c r="C13" s="17">
        <v>7.5829545451000499E-2</v>
      </c>
      <c r="D13" s="17">
        <v>7.1886296563909699E-2</v>
      </c>
      <c r="E13" s="17">
        <v>8.0417440135886406E-2</v>
      </c>
      <c r="F13" s="17"/>
      <c r="G13" s="17">
        <v>5.0361275452663098E-2</v>
      </c>
      <c r="H13" s="17">
        <v>7.4097781813425107E-2</v>
      </c>
      <c r="I13" s="17">
        <v>0.124267964307266</v>
      </c>
      <c r="J13" s="17">
        <v>6.6395627836670398E-2</v>
      </c>
      <c r="K13" s="17"/>
      <c r="L13" s="17">
        <v>6.1820510124443499E-2</v>
      </c>
      <c r="M13" s="17">
        <v>6.20328492288275E-2</v>
      </c>
      <c r="N13" s="17">
        <v>7.3759798281785999E-2</v>
      </c>
      <c r="O13" s="17">
        <v>0.10700276555755001</v>
      </c>
      <c r="P13" s="17"/>
      <c r="Q13" s="17">
        <v>7.0985538796069503E-2</v>
      </c>
      <c r="R13" s="17">
        <v>5.9342814758229702E-2</v>
      </c>
      <c r="S13" s="17">
        <v>9.2954991368069395E-2</v>
      </c>
    </row>
    <row r="14" spans="2:19" x14ac:dyDescent="0.3">
      <c r="B14" s="18" t="s">
        <v>117</v>
      </c>
      <c r="C14" s="17">
        <v>4.5561017486263101E-2</v>
      </c>
      <c r="D14" s="17">
        <v>4.1780528043948002E-2</v>
      </c>
      <c r="E14" s="17">
        <v>4.9727718241643203E-2</v>
      </c>
      <c r="F14" s="17"/>
      <c r="G14" s="17">
        <v>2.9805168490180799E-2</v>
      </c>
      <c r="H14" s="17">
        <v>3.5989728837721301E-2</v>
      </c>
      <c r="I14" s="17">
        <v>5.6062481479678003E-2</v>
      </c>
      <c r="J14" s="17">
        <v>6.8198861822671597E-2</v>
      </c>
      <c r="K14" s="17"/>
      <c r="L14" s="17">
        <v>3.1432732643343397E-2</v>
      </c>
      <c r="M14" s="17">
        <v>3.2780062485911803E-2</v>
      </c>
      <c r="N14" s="17">
        <v>4.2545524249311399E-2</v>
      </c>
      <c r="O14" s="17">
        <v>7.6779459985196405E-2</v>
      </c>
      <c r="P14" s="17"/>
      <c r="Q14" s="17">
        <v>4.4411407876648303E-2</v>
      </c>
      <c r="R14" s="17">
        <v>3.2209813887425498E-2</v>
      </c>
      <c r="S14" s="17">
        <v>4.4568199827343898E-2</v>
      </c>
    </row>
    <row r="15" spans="2:19" x14ac:dyDescent="0.3">
      <c r="B15" s="18" t="s">
        <v>118</v>
      </c>
      <c r="C15" s="17">
        <v>4.1784190803831403E-2</v>
      </c>
      <c r="D15" s="17">
        <v>3.7999665854443497E-2</v>
      </c>
      <c r="E15" s="17">
        <v>4.5922661076077897E-2</v>
      </c>
      <c r="F15" s="17"/>
      <c r="G15" s="17">
        <v>1.23978458997065E-2</v>
      </c>
      <c r="H15" s="17">
        <v>3.9546795641308898E-2</v>
      </c>
      <c r="I15" s="17">
        <v>5.4458924411192801E-2</v>
      </c>
      <c r="J15" s="17">
        <v>7.1865889012318204E-2</v>
      </c>
      <c r="K15" s="17"/>
      <c r="L15" s="17">
        <v>3.4015633418468097E-2</v>
      </c>
      <c r="M15" s="17">
        <v>3.4518183528107801E-2</v>
      </c>
      <c r="N15" s="17">
        <v>5.6831192200645898E-2</v>
      </c>
      <c r="O15" s="17">
        <v>4.1110454899722697E-2</v>
      </c>
      <c r="P15" s="17"/>
      <c r="Q15" s="17">
        <v>4.2478133171407702E-2</v>
      </c>
      <c r="R15" s="17">
        <v>4.5700967058801299E-2</v>
      </c>
      <c r="S15" s="17">
        <v>3.2519169639470602E-2</v>
      </c>
    </row>
    <row r="16" spans="2:19" x14ac:dyDescent="0.3">
      <c r="B16" s="18" t="s">
        <v>78</v>
      </c>
      <c r="C16" s="17">
        <v>7.8161450111861305E-2</v>
      </c>
      <c r="D16" s="17">
        <v>8.4772299398269704E-2</v>
      </c>
      <c r="E16" s="17">
        <v>7.0610912925178404E-2</v>
      </c>
      <c r="F16" s="17"/>
      <c r="G16" s="17">
        <v>5.9898489991351098E-2</v>
      </c>
      <c r="H16" s="17">
        <v>7.9835876531326302E-2</v>
      </c>
      <c r="I16" s="17">
        <v>7.31526194310015E-2</v>
      </c>
      <c r="J16" s="17">
        <v>0.106122764763931</v>
      </c>
      <c r="K16" s="17"/>
      <c r="L16" s="17">
        <v>0.148644060777813</v>
      </c>
      <c r="M16" s="17">
        <v>7.1881767701477195E-2</v>
      </c>
      <c r="N16" s="17">
        <v>5.7628682082450297E-2</v>
      </c>
      <c r="O16" s="17">
        <v>3.6714526567016702E-2</v>
      </c>
      <c r="P16" s="17"/>
      <c r="Q16" s="17">
        <v>8.2151849209811403E-2</v>
      </c>
      <c r="R16" s="17">
        <v>5.3877266683310401E-2</v>
      </c>
      <c r="S16" s="17">
        <v>3.5480073070370002E-2</v>
      </c>
    </row>
    <row r="17" spans="2:19" x14ac:dyDescent="0.3">
      <c r="B17" s="18" t="s">
        <v>119</v>
      </c>
      <c r="C17" s="20">
        <v>0.51983975214079003</v>
      </c>
      <c r="D17" s="20">
        <v>0.51760245258840298</v>
      </c>
      <c r="E17" s="20">
        <v>0.52049445687609897</v>
      </c>
      <c r="F17" s="20"/>
      <c r="G17" s="20">
        <v>0.67322453651367697</v>
      </c>
      <c r="H17" s="20">
        <v>0.52287233445867798</v>
      </c>
      <c r="I17" s="20">
        <v>0.43233540374643997</v>
      </c>
      <c r="J17" s="20">
        <v>0.39636367175536502</v>
      </c>
      <c r="K17" s="20"/>
      <c r="L17" s="20">
        <v>0.49425994353876002</v>
      </c>
      <c r="M17" s="20">
        <v>0.52015197343597697</v>
      </c>
      <c r="N17" s="20">
        <v>0.54992135084520499</v>
      </c>
      <c r="O17" s="20">
        <v>0.51249347599377404</v>
      </c>
      <c r="P17" s="20"/>
      <c r="Q17" s="20">
        <v>0.51012006561771495</v>
      </c>
      <c r="R17" s="20">
        <v>0.674585888396389</v>
      </c>
      <c r="S17" s="20">
        <v>0.61464484579359102</v>
      </c>
    </row>
    <row r="18" spans="2:19" x14ac:dyDescent="0.3">
      <c r="B18" s="18" t="s">
        <v>120</v>
      </c>
      <c r="C18" s="20">
        <v>0.163174753741095</v>
      </c>
      <c r="D18" s="20">
        <v>0.15166649046230099</v>
      </c>
      <c r="E18" s="20">
        <v>0.176067819453607</v>
      </c>
      <c r="F18" s="20"/>
      <c r="G18" s="20">
        <v>9.2564289842550398E-2</v>
      </c>
      <c r="H18" s="20">
        <v>0.149634306292455</v>
      </c>
      <c r="I18" s="20">
        <v>0.234789370198137</v>
      </c>
      <c r="J18" s="20">
        <v>0.20646037867166001</v>
      </c>
      <c r="K18" s="20"/>
      <c r="L18" s="20">
        <v>0.12726887618625499</v>
      </c>
      <c r="M18" s="20">
        <v>0.129331095242847</v>
      </c>
      <c r="N18" s="20">
        <v>0.17313651473174299</v>
      </c>
      <c r="O18" s="20">
        <v>0.22489268044246899</v>
      </c>
      <c r="P18" s="20"/>
      <c r="Q18" s="20">
        <v>0.15787507984412499</v>
      </c>
      <c r="R18" s="20">
        <v>0.137253595704457</v>
      </c>
      <c r="S18" s="20">
        <v>0.170042360834884</v>
      </c>
    </row>
    <row r="19" spans="2:19" hidden="1" x14ac:dyDescent="0.3">
      <c r="B19" s="18" t="s">
        <v>67</v>
      </c>
      <c r="C19" s="21">
        <v>0.35666499839969501</v>
      </c>
      <c r="D19" s="21">
        <v>0.36593596212610202</v>
      </c>
      <c r="E19" s="21">
        <v>0.34442663742249202</v>
      </c>
      <c r="F19" s="21"/>
      <c r="G19" s="21">
        <v>0.58066024667112703</v>
      </c>
      <c r="H19" s="21">
        <v>0.37323802816622298</v>
      </c>
      <c r="I19" s="21">
        <v>0.197546033548303</v>
      </c>
      <c r="J19" s="21">
        <v>0.18990329308370399</v>
      </c>
      <c r="K19" s="21"/>
      <c r="L19" s="21">
        <v>0.36699106735250497</v>
      </c>
      <c r="M19" s="21">
        <v>0.39082087819312999</v>
      </c>
      <c r="N19" s="21">
        <v>0.37678483611346097</v>
      </c>
      <c r="O19" s="21">
        <v>0.28760079555130502</v>
      </c>
      <c r="P19" s="21"/>
      <c r="Q19" s="21">
        <v>0.35224498577358898</v>
      </c>
      <c r="R19" s="21">
        <v>0.53733229269193195</v>
      </c>
      <c r="S19" s="21">
        <v>0.44460248495870702</v>
      </c>
    </row>
    <row r="20" spans="2:19" x14ac:dyDescent="0.3">
      <c r="B20" s="16"/>
    </row>
    <row r="21" spans="2:19" x14ac:dyDescent="0.3">
      <c r="B21" t="s">
        <v>51</v>
      </c>
    </row>
    <row r="22" spans="2:19" x14ac:dyDescent="0.3">
      <c r="B22" t="s">
        <v>52</v>
      </c>
    </row>
    <row r="24" spans="2:19" x14ac:dyDescent="0.3">
      <c r="B24"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S24"/>
  <sheetViews>
    <sheetView showGridLines="0" workbookViewId="0">
      <pane xSplit="2" topLeftCell="C1" activePane="topRight" state="frozen"/>
      <selection pane="topRight" activeCell="A19" sqref="A19:XFD19"/>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127</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112</v>
      </c>
      <c r="C9" s="17">
        <v>5.4371192112986397E-2</v>
      </c>
      <c r="D9" s="17">
        <v>5.9646218427452803E-2</v>
      </c>
      <c r="E9" s="17">
        <v>4.8953113978813599E-2</v>
      </c>
      <c r="F9" s="17"/>
      <c r="G9" s="17">
        <v>7.7038495931100598E-2</v>
      </c>
      <c r="H9" s="17">
        <v>4.23468409260205E-2</v>
      </c>
      <c r="I9" s="17">
        <v>4.7587139748391197E-2</v>
      </c>
      <c r="J9" s="17">
        <v>4.3998416989168801E-2</v>
      </c>
      <c r="K9" s="17"/>
      <c r="L9" s="17">
        <v>5.68929903577165E-2</v>
      </c>
      <c r="M9" s="17">
        <v>7.3177811343897101E-2</v>
      </c>
      <c r="N9" s="17">
        <v>5.1311995238852201E-2</v>
      </c>
      <c r="O9" s="17">
        <v>3.4823031384640102E-2</v>
      </c>
      <c r="P9" s="17"/>
      <c r="Q9" s="17">
        <v>4.3705065326595002E-2</v>
      </c>
      <c r="R9" s="17">
        <v>0.15831719125216101</v>
      </c>
      <c r="S9" s="17">
        <v>9.1934376236321294E-2</v>
      </c>
    </row>
    <row r="10" spans="2:19" x14ac:dyDescent="0.3">
      <c r="B10" s="18" t="s">
        <v>113</v>
      </c>
      <c r="C10" s="17">
        <v>9.1733355336002007E-2</v>
      </c>
      <c r="D10" s="17">
        <v>9.7947409928674206E-2</v>
      </c>
      <c r="E10" s="17">
        <v>8.6307821140160598E-2</v>
      </c>
      <c r="F10" s="17"/>
      <c r="G10" s="17">
        <v>0.15145185490450699</v>
      </c>
      <c r="H10" s="17">
        <v>8.6567311015716394E-2</v>
      </c>
      <c r="I10" s="17">
        <v>4.9021738607963598E-2</v>
      </c>
      <c r="J10" s="17">
        <v>6.0333674113250899E-2</v>
      </c>
      <c r="K10" s="17"/>
      <c r="L10" s="17">
        <v>9.24556925580797E-2</v>
      </c>
      <c r="M10" s="17">
        <v>8.39373903555308E-2</v>
      </c>
      <c r="N10" s="17">
        <v>0.108389499914534</v>
      </c>
      <c r="O10" s="17">
        <v>8.1398667583081105E-2</v>
      </c>
      <c r="P10" s="17"/>
      <c r="Q10" s="17">
        <v>8.1744764198941403E-2</v>
      </c>
      <c r="R10" s="17">
        <v>0.19884349821552799</v>
      </c>
      <c r="S10" s="17">
        <v>0.120140598428479</v>
      </c>
    </row>
    <row r="11" spans="2:19" x14ac:dyDescent="0.3">
      <c r="B11" s="18" t="s">
        <v>114</v>
      </c>
      <c r="C11" s="17">
        <v>0.168718080883796</v>
      </c>
      <c r="D11" s="17">
        <v>0.15495191798558799</v>
      </c>
      <c r="E11" s="17">
        <v>0.183914616344454</v>
      </c>
      <c r="F11" s="17"/>
      <c r="G11" s="17">
        <v>0.193849895183868</v>
      </c>
      <c r="H11" s="17">
        <v>0.167358810600714</v>
      </c>
      <c r="I11" s="17">
        <v>0.18676060470654701</v>
      </c>
      <c r="J11" s="17">
        <v>0.121989259306689</v>
      </c>
      <c r="K11" s="17"/>
      <c r="L11" s="17">
        <v>0.20457050459113299</v>
      </c>
      <c r="M11" s="17">
        <v>0.147190215220039</v>
      </c>
      <c r="N11" s="17">
        <v>0.17034568441308801</v>
      </c>
      <c r="O11" s="17">
        <v>0.154386104514216</v>
      </c>
      <c r="P11" s="17"/>
      <c r="Q11" s="17">
        <v>0.173496677634146</v>
      </c>
      <c r="R11" s="17">
        <v>0.19277312197593299</v>
      </c>
      <c r="S11" s="17">
        <v>0.175739167477029</v>
      </c>
    </row>
    <row r="12" spans="2:19" x14ac:dyDescent="0.3">
      <c r="B12" s="18" t="s">
        <v>115</v>
      </c>
      <c r="C12" s="17">
        <v>0.32498638963561</v>
      </c>
      <c r="D12" s="17">
        <v>0.33702092323411398</v>
      </c>
      <c r="E12" s="17">
        <v>0.31223094211844499</v>
      </c>
      <c r="F12" s="17"/>
      <c r="G12" s="17">
        <v>0.30161014091659</v>
      </c>
      <c r="H12" s="17">
        <v>0.32810069628508698</v>
      </c>
      <c r="I12" s="17">
        <v>0.36573845328055299</v>
      </c>
      <c r="J12" s="17">
        <v>0.310003557468015</v>
      </c>
      <c r="K12" s="17"/>
      <c r="L12" s="17">
        <v>0.31768103195677899</v>
      </c>
      <c r="M12" s="17">
        <v>0.33456979197143799</v>
      </c>
      <c r="N12" s="17">
        <v>0.33560077069701799</v>
      </c>
      <c r="O12" s="17">
        <v>0.31042780714888302</v>
      </c>
      <c r="P12" s="17"/>
      <c r="Q12" s="17">
        <v>0.33619200706448898</v>
      </c>
      <c r="R12" s="17">
        <v>0.19880833473363399</v>
      </c>
      <c r="S12" s="17">
        <v>0.29893253916364498</v>
      </c>
    </row>
    <row r="13" spans="2:19" x14ac:dyDescent="0.3">
      <c r="B13" s="18" t="s">
        <v>116</v>
      </c>
      <c r="C13" s="17">
        <v>0.13940339572100499</v>
      </c>
      <c r="D13" s="17">
        <v>0.124809798118326</v>
      </c>
      <c r="E13" s="17">
        <v>0.15224408801948799</v>
      </c>
      <c r="F13" s="17"/>
      <c r="G13" s="17">
        <v>0.105144093946954</v>
      </c>
      <c r="H13" s="17">
        <v>0.14848926272686999</v>
      </c>
      <c r="I13" s="17">
        <v>0.13967401664279999</v>
      </c>
      <c r="J13" s="17">
        <v>0.172139379426405</v>
      </c>
      <c r="K13" s="17"/>
      <c r="L13" s="17">
        <v>0.116201191391663</v>
      </c>
      <c r="M13" s="17">
        <v>0.145171614261937</v>
      </c>
      <c r="N13" s="17">
        <v>0.132623460973329</v>
      </c>
      <c r="O13" s="17">
        <v>0.16371185327882801</v>
      </c>
      <c r="P13" s="17"/>
      <c r="Q13" s="17">
        <v>0.14058288898702501</v>
      </c>
      <c r="R13" s="17">
        <v>8.5579201101911404E-2</v>
      </c>
      <c r="S13" s="17">
        <v>0.17232360509111799</v>
      </c>
    </row>
    <row r="14" spans="2:19" x14ac:dyDescent="0.3">
      <c r="B14" s="18" t="s">
        <v>117</v>
      </c>
      <c r="C14" s="17">
        <v>7.0990999834602206E-2</v>
      </c>
      <c r="D14" s="17">
        <v>6.75382969890191E-2</v>
      </c>
      <c r="E14" s="17">
        <v>7.3555528463178005E-2</v>
      </c>
      <c r="F14" s="17"/>
      <c r="G14" s="17">
        <v>5.2810466555238599E-2</v>
      </c>
      <c r="H14" s="17">
        <v>6.3975266309364301E-2</v>
      </c>
      <c r="I14" s="17">
        <v>7.7957531980054895E-2</v>
      </c>
      <c r="J14" s="17">
        <v>9.7603265228470099E-2</v>
      </c>
      <c r="K14" s="17"/>
      <c r="L14" s="17">
        <v>4.2112840717555701E-2</v>
      </c>
      <c r="M14" s="17">
        <v>6.7601464164375194E-2</v>
      </c>
      <c r="N14" s="17">
        <v>6.44506778333441E-2</v>
      </c>
      <c r="O14" s="17">
        <v>0.110620494947406</v>
      </c>
      <c r="P14" s="17"/>
      <c r="Q14" s="17">
        <v>7.4019612389253295E-2</v>
      </c>
      <c r="R14" s="17">
        <v>3.8604804168877599E-2</v>
      </c>
      <c r="S14" s="17">
        <v>6.4019116685841398E-2</v>
      </c>
    </row>
    <row r="15" spans="2:19" x14ac:dyDescent="0.3">
      <c r="B15" s="18" t="s">
        <v>118</v>
      </c>
      <c r="C15" s="17">
        <v>6.2165295899877099E-2</v>
      </c>
      <c r="D15" s="17">
        <v>6.3479983706033402E-2</v>
      </c>
      <c r="E15" s="17">
        <v>6.1382680963581703E-2</v>
      </c>
      <c r="F15" s="17"/>
      <c r="G15" s="17">
        <v>4.6360508685563698E-2</v>
      </c>
      <c r="H15" s="17">
        <v>6.1198480661051997E-2</v>
      </c>
      <c r="I15" s="17">
        <v>6.0259471533956298E-2</v>
      </c>
      <c r="J15" s="17">
        <v>8.6774838358359294E-2</v>
      </c>
      <c r="K15" s="17"/>
      <c r="L15" s="17">
        <v>3.9040451460989702E-2</v>
      </c>
      <c r="M15" s="17">
        <v>5.6807051561827297E-2</v>
      </c>
      <c r="N15" s="17">
        <v>6.6608293393948095E-2</v>
      </c>
      <c r="O15" s="17">
        <v>8.6272157319851397E-2</v>
      </c>
      <c r="P15" s="17"/>
      <c r="Q15" s="17">
        <v>5.7452174950701602E-2</v>
      </c>
      <c r="R15" s="17">
        <v>6.9360356004659798E-2</v>
      </c>
      <c r="S15" s="17">
        <v>4.8497403158739301E-2</v>
      </c>
    </row>
    <row r="16" spans="2:19" x14ac:dyDescent="0.3">
      <c r="B16" s="18" t="s">
        <v>78</v>
      </c>
      <c r="C16" s="17">
        <v>8.7631290576120305E-2</v>
      </c>
      <c r="D16" s="17">
        <v>9.4605451610793007E-2</v>
      </c>
      <c r="E16" s="17">
        <v>8.1411208971878493E-2</v>
      </c>
      <c r="F16" s="17"/>
      <c r="G16" s="17">
        <v>7.1734543876177406E-2</v>
      </c>
      <c r="H16" s="17">
        <v>0.101963331475175</v>
      </c>
      <c r="I16" s="17">
        <v>7.3001043499733895E-2</v>
      </c>
      <c r="J16" s="17">
        <v>0.107157609109642</v>
      </c>
      <c r="K16" s="17"/>
      <c r="L16" s="17">
        <v>0.131045296966083</v>
      </c>
      <c r="M16" s="17">
        <v>9.15446611209558E-2</v>
      </c>
      <c r="N16" s="17">
        <v>7.0669617535887505E-2</v>
      </c>
      <c r="O16" s="17">
        <v>5.8359883823095197E-2</v>
      </c>
      <c r="P16" s="17"/>
      <c r="Q16" s="17">
        <v>9.2806809448848504E-2</v>
      </c>
      <c r="R16" s="17">
        <v>5.7713492547295797E-2</v>
      </c>
      <c r="S16" s="17">
        <v>2.8413193758827102E-2</v>
      </c>
    </row>
    <row r="17" spans="2:19" x14ac:dyDescent="0.3">
      <c r="B17" s="18" t="s">
        <v>119</v>
      </c>
      <c r="C17" s="20">
        <v>0.31482262833278502</v>
      </c>
      <c r="D17" s="20">
        <v>0.312545546341715</v>
      </c>
      <c r="E17" s="20">
        <v>0.31917555146342802</v>
      </c>
      <c r="F17" s="20"/>
      <c r="G17" s="20">
        <v>0.42234024601947601</v>
      </c>
      <c r="H17" s="20">
        <v>0.296272962542451</v>
      </c>
      <c r="I17" s="20">
        <v>0.28336948306290199</v>
      </c>
      <c r="J17" s="20">
        <v>0.226321350409108</v>
      </c>
      <c r="K17" s="20"/>
      <c r="L17" s="20">
        <v>0.35391918750693002</v>
      </c>
      <c r="M17" s="20">
        <v>0.304305416919467</v>
      </c>
      <c r="N17" s="20">
        <v>0.330047179566474</v>
      </c>
      <c r="O17" s="20">
        <v>0.27060780348193703</v>
      </c>
      <c r="P17" s="20"/>
      <c r="Q17" s="20">
        <v>0.29894650715968302</v>
      </c>
      <c r="R17" s="20">
        <v>0.54993381144362197</v>
      </c>
      <c r="S17" s="20">
        <v>0.38781414214183002</v>
      </c>
    </row>
    <row r="18" spans="2:19" x14ac:dyDescent="0.3">
      <c r="B18" s="18" t="s">
        <v>120</v>
      </c>
      <c r="C18" s="20">
        <v>0.27255969145548498</v>
      </c>
      <c r="D18" s="20">
        <v>0.25582807881337799</v>
      </c>
      <c r="E18" s="20">
        <v>0.28718229744624801</v>
      </c>
      <c r="F18" s="20"/>
      <c r="G18" s="20">
        <v>0.20431506918775699</v>
      </c>
      <c r="H18" s="20">
        <v>0.27366300969728702</v>
      </c>
      <c r="I18" s="20">
        <v>0.277891020156811</v>
      </c>
      <c r="J18" s="20">
        <v>0.35651748301323399</v>
      </c>
      <c r="K18" s="20"/>
      <c r="L18" s="20">
        <v>0.19735448357020799</v>
      </c>
      <c r="M18" s="20">
        <v>0.26958012998813902</v>
      </c>
      <c r="N18" s="20">
        <v>0.26368243220062099</v>
      </c>
      <c r="O18" s="20">
        <v>0.36060450554608497</v>
      </c>
      <c r="P18" s="20"/>
      <c r="Q18" s="20">
        <v>0.27205467632697999</v>
      </c>
      <c r="R18" s="20">
        <v>0.193544361275449</v>
      </c>
      <c r="S18" s="20">
        <v>0.28484012493569799</v>
      </c>
    </row>
    <row r="19" spans="2:19" hidden="1" x14ac:dyDescent="0.3">
      <c r="B19" s="18" t="s">
        <v>67</v>
      </c>
      <c r="C19" s="21">
        <v>4.22629368772999E-2</v>
      </c>
      <c r="D19" s="21">
        <v>5.6717467528336299E-2</v>
      </c>
      <c r="E19" s="21">
        <v>3.1993254017180298E-2</v>
      </c>
      <c r="F19" s="21"/>
      <c r="G19" s="21">
        <v>0.21802517683171899</v>
      </c>
      <c r="H19" s="21">
        <v>2.2609952845164601E-2</v>
      </c>
      <c r="I19" s="21">
        <v>5.4784629060908897E-3</v>
      </c>
      <c r="J19" s="21">
        <v>-0.13019613260412599</v>
      </c>
      <c r="K19" s="21"/>
      <c r="L19" s="21">
        <v>0.15656470393672101</v>
      </c>
      <c r="M19" s="21">
        <v>3.4725286931327801E-2</v>
      </c>
      <c r="N19" s="21">
        <v>6.63647473658531E-2</v>
      </c>
      <c r="O19" s="21">
        <v>-8.9996702064147796E-2</v>
      </c>
      <c r="P19" s="21"/>
      <c r="Q19" s="21">
        <v>2.6891830832702201E-2</v>
      </c>
      <c r="R19" s="21">
        <v>0.35638945016817303</v>
      </c>
      <c r="S19" s="21">
        <v>0.102974017206131</v>
      </c>
    </row>
    <row r="20" spans="2:19" x14ac:dyDescent="0.3">
      <c r="B20" s="16"/>
    </row>
    <row r="21" spans="2:19" x14ac:dyDescent="0.3">
      <c r="B21" t="s">
        <v>51</v>
      </c>
    </row>
    <row r="22" spans="2:19" x14ac:dyDescent="0.3">
      <c r="B22" t="s">
        <v>52</v>
      </c>
    </row>
    <row r="24" spans="2:19" x14ac:dyDescent="0.3">
      <c r="B24"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S24"/>
  <sheetViews>
    <sheetView showGridLines="0" workbookViewId="0">
      <pane xSplit="2" topLeftCell="C1" activePane="topRight" state="frozen"/>
      <selection pane="topRight" activeCell="A19" sqref="A19:XFD19"/>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128</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112</v>
      </c>
      <c r="C9" s="17">
        <v>9.3902388233629605E-2</v>
      </c>
      <c r="D9" s="17">
        <v>9.49712082163649E-2</v>
      </c>
      <c r="E9" s="17">
        <v>9.02435786102425E-2</v>
      </c>
      <c r="F9" s="17"/>
      <c r="G9" s="17">
        <v>9.8492015905049995E-2</v>
      </c>
      <c r="H9" s="17">
        <v>7.6922451901783304E-2</v>
      </c>
      <c r="I9" s="17">
        <v>9.4616759916498497E-2</v>
      </c>
      <c r="J9" s="17">
        <v>0.104782979652598</v>
      </c>
      <c r="K9" s="17"/>
      <c r="L9" s="17">
        <v>7.6292463046316594E-2</v>
      </c>
      <c r="M9" s="17">
        <v>8.0672337833925203E-2</v>
      </c>
      <c r="N9" s="17">
        <v>8.29574292289149E-2</v>
      </c>
      <c r="O9" s="17">
        <v>0.137678449406227</v>
      </c>
      <c r="P9" s="17"/>
      <c r="Q9" s="17">
        <v>8.5395281531877906E-2</v>
      </c>
      <c r="R9" s="17">
        <v>0.16124799169895601</v>
      </c>
      <c r="S9" s="17">
        <v>0.102748262689522</v>
      </c>
    </row>
    <row r="10" spans="2:19" x14ac:dyDescent="0.3">
      <c r="B10" s="18" t="s">
        <v>113</v>
      </c>
      <c r="C10" s="17">
        <v>0.102290838842465</v>
      </c>
      <c r="D10" s="17">
        <v>8.9745131563711403E-2</v>
      </c>
      <c r="E10" s="17">
        <v>0.11445505749151499</v>
      </c>
      <c r="F10" s="17"/>
      <c r="G10" s="17">
        <v>0.113663757356937</v>
      </c>
      <c r="H10" s="17">
        <v>9.8295963815890702E-2</v>
      </c>
      <c r="I10" s="17">
        <v>8.3014675701770194E-2</v>
      </c>
      <c r="J10" s="17">
        <v>0.10931592594409401</v>
      </c>
      <c r="K10" s="17"/>
      <c r="L10" s="17">
        <v>8.3517228155711207E-2</v>
      </c>
      <c r="M10" s="17">
        <v>9.4359559183817193E-2</v>
      </c>
      <c r="N10" s="17">
        <v>0.100056583334896</v>
      </c>
      <c r="O10" s="17">
        <v>0.132063050073366</v>
      </c>
      <c r="P10" s="17"/>
      <c r="Q10" s="17">
        <v>0.102287434464319</v>
      </c>
      <c r="R10" s="17">
        <v>0.13719441565354301</v>
      </c>
      <c r="S10" s="17">
        <v>8.5040186511905494E-2</v>
      </c>
    </row>
    <row r="11" spans="2:19" x14ac:dyDescent="0.3">
      <c r="B11" s="18" t="s">
        <v>114</v>
      </c>
      <c r="C11" s="17">
        <v>0.20416216902127299</v>
      </c>
      <c r="D11" s="17">
        <v>0.21159198638268401</v>
      </c>
      <c r="E11" s="17">
        <v>0.19619087402626101</v>
      </c>
      <c r="F11" s="17"/>
      <c r="G11" s="17">
        <v>0.20518450929603199</v>
      </c>
      <c r="H11" s="17">
        <v>0.22160440177433799</v>
      </c>
      <c r="I11" s="17">
        <v>0.19431086490539401</v>
      </c>
      <c r="J11" s="17">
        <v>0.19246545627775499</v>
      </c>
      <c r="K11" s="17"/>
      <c r="L11" s="17">
        <v>0.181863096931864</v>
      </c>
      <c r="M11" s="17">
        <v>0.20250753617140699</v>
      </c>
      <c r="N11" s="17">
        <v>0.239470331611984</v>
      </c>
      <c r="O11" s="17">
        <v>0.19000031681191301</v>
      </c>
      <c r="P11" s="17"/>
      <c r="Q11" s="17">
        <v>0.21341334327957601</v>
      </c>
      <c r="R11" s="17">
        <v>0.159749097886212</v>
      </c>
      <c r="S11" s="17">
        <v>0.22035161453409299</v>
      </c>
    </row>
    <row r="12" spans="2:19" x14ac:dyDescent="0.3">
      <c r="B12" s="18" t="s">
        <v>115</v>
      </c>
      <c r="C12" s="17">
        <v>0.22275727900675199</v>
      </c>
      <c r="D12" s="17">
        <v>0.225020919660531</v>
      </c>
      <c r="E12" s="17">
        <v>0.22078569985757099</v>
      </c>
      <c r="F12" s="17"/>
      <c r="G12" s="17">
        <v>0.184793049011229</v>
      </c>
      <c r="H12" s="17">
        <v>0.19733391938755501</v>
      </c>
      <c r="I12" s="17">
        <v>0.28206874665852799</v>
      </c>
      <c r="J12" s="17">
        <v>0.24326860012975901</v>
      </c>
      <c r="K12" s="17"/>
      <c r="L12" s="17">
        <v>0.21817702238270101</v>
      </c>
      <c r="M12" s="17">
        <v>0.217581149379699</v>
      </c>
      <c r="N12" s="17">
        <v>0.23261016476805599</v>
      </c>
      <c r="O12" s="17">
        <v>0.22226187228389899</v>
      </c>
      <c r="P12" s="17"/>
      <c r="Q12" s="17">
        <v>0.22630540161464599</v>
      </c>
      <c r="R12" s="17">
        <v>0.182484385215473</v>
      </c>
      <c r="S12" s="17">
        <v>0.19217933061578399</v>
      </c>
    </row>
    <row r="13" spans="2:19" x14ac:dyDescent="0.3">
      <c r="B13" s="18" t="s">
        <v>116</v>
      </c>
      <c r="C13" s="17">
        <v>0.12878330571546001</v>
      </c>
      <c r="D13" s="17">
        <v>0.11001513269923199</v>
      </c>
      <c r="E13" s="17">
        <v>0.14863676708416301</v>
      </c>
      <c r="F13" s="17"/>
      <c r="G13" s="17">
        <v>0.122450708483999</v>
      </c>
      <c r="H13" s="17">
        <v>0.15726108507384101</v>
      </c>
      <c r="I13" s="17">
        <v>0.125045464967386</v>
      </c>
      <c r="J13" s="17">
        <v>0.10884230860782799</v>
      </c>
      <c r="K13" s="17"/>
      <c r="L13" s="17">
        <v>0.13918171338832699</v>
      </c>
      <c r="M13" s="17">
        <v>0.14624240076908501</v>
      </c>
      <c r="N13" s="17">
        <v>0.11939595973413</v>
      </c>
      <c r="O13" s="17">
        <v>0.109671459056568</v>
      </c>
      <c r="P13" s="17"/>
      <c r="Q13" s="17">
        <v>0.12820837124089701</v>
      </c>
      <c r="R13" s="17">
        <v>0.108515898342817</v>
      </c>
      <c r="S13" s="17">
        <v>0.126797303000518</v>
      </c>
    </row>
    <row r="14" spans="2:19" x14ac:dyDescent="0.3">
      <c r="B14" s="18" t="s">
        <v>117</v>
      </c>
      <c r="C14" s="17">
        <v>0.100552566250787</v>
      </c>
      <c r="D14" s="17">
        <v>0.111370386404919</v>
      </c>
      <c r="E14" s="17">
        <v>9.0602237651956394E-2</v>
      </c>
      <c r="F14" s="17"/>
      <c r="G14" s="17">
        <v>0.132054201755884</v>
      </c>
      <c r="H14" s="17">
        <v>0.106389106637403</v>
      </c>
      <c r="I14" s="17">
        <v>6.5979456872423306E-2</v>
      </c>
      <c r="J14" s="17">
        <v>8.6273522399759203E-2</v>
      </c>
      <c r="K14" s="17"/>
      <c r="L14" s="17">
        <v>0.119101964986578</v>
      </c>
      <c r="M14" s="17">
        <v>0.10532074186738299</v>
      </c>
      <c r="N14" s="17">
        <v>7.7154812748605403E-2</v>
      </c>
      <c r="O14" s="17">
        <v>0.10219366443646501</v>
      </c>
      <c r="P14" s="17"/>
      <c r="Q14" s="17">
        <v>9.7127073357175894E-2</v>
      </c>
      <c r="R14" s="17">
        <v>5.8349535088548003E-2</v>
      </c>
      <c r="S14" s="17">
        <v>0.14993539131424</v>
      </c>
    </row>
    <row r="15" spans="2:19" x14ac:dyDescent="0.3">
      <c r="B15" s="18" t="s">
        <v>118</v>
      </c>
      <c r="C15" s="17">
        <v>8.9359259631971402E-2</v>
      </c>
      <c r="D15" s="17">
        <v>8.8288846145372302E-2</v>
      </c>
      <c r="E15" s="17">
        <v>9.1192162022053505E-2</v>
      </c>
      <c r="F15" s="17"/>
      <c r="G15" s="17">
        <v>0.105922861192524</v>
      </c>
      <c r="H15" s="17">
        <v>8.3663914718622903E-2</v>
      </c>
      <c r="I15" s="17">
        <v>0.10187238393067</v>
      </c>
      <c r="J15" s="17">
        <v>6.4424278766297999E-2</v>
      </c>
      <c r="K15" s="17"/>
      <c r="L15" s="17">
        <v>8.9605489193066601E-2</v>
      </c>
      <c r="M15" s="17">
        <v>0.100062503307612</v>
      </c>
      <c r="N15" s="17">
        <v>0.103032474295728</v>
      </c>
      <c r="O15" s="17">
        <v>6.2724177585599297E-2</v>
      </c>
      <c r="P15" s="17"/>
      <c r="Q15" s="17">
        <v>8.6377016617717101E-2</v>
      </c>
      <c r="R15" s="17">
        <v>0.13971446999512799</v>
      </c>
      <c r="S15" s="17">
        <v>0.101354263162885</v>
      </c>
    </row>
    <row r="16" spans="2:19" x14ac:dyDescent="0.3">
      <c r="B16" s="18" t="s">
        <v>78</v>
      </c>
      <c r="C16" s="17">
        <v>5.81921932976621E-2</v>
      </c>
      <c r="D16" s="17">
        <v>6.8996388927185598E-2</v>
      </c>
      <c r="E16" s="17">
        <v>4.7893623256236501E-2</v>
      </c>
      <c r="F16" s="17"/>
      <c r="G16" s="17">
        <v>3.7438896998345898E-2</v>
      </c>
      <c r="H16" s="17">
        <v>5.8529156690566297E-2</v>
      </c>
      <c r="I16" s="17">
        <v>5.3091647047330499E-2</v>
      </c>
      <c r="J16" s="17">
        <v>9.0626928221908903E-2</v>
      </c>
      <c r="K16" s="17"/>
      <c r="L16" s="17">
        <v>9.2261021915436697E-2</v>
      </c>
      <c r="M16" s="17">
        <v>5.3253771487072298E-2</v>
      </c>
      <c r="N16" s="17">
        <v>4.5322244277684803E-2</v>
      </c>
      <c r="O16" s="17">
        <v>4.3407010345962102E-2</v>
      </c>
      <c r="P16" s="17"/>
      <c r="Q16" s="17">
        <v>6.08860778937911E-2</v>
      </c>
      <c r="R16" s="17">
        <v>5.2744206119323601E-2</v>
      </c>
      <c r="S16" s="17">
        <v>2.1593648171053401E-2</v>
      </c>
    </row>
    <row r="17" spans="2:19" x14ac:dyDescent="0.3">
      <c r="B17" s="18" t="s">
        <v>119</v>
      </c>
      <c r="C17" s="20">
        <v>0.40035539609736798</v>
      </c>
      <c r="D17" s="20">
        <v>0.39630832616276002</v>
      </c>
      <c r="E17" s="20">
        <v>0.40088951012801899</v>
      </c>
      <c r="F17" s="20"/>
      <c r="G17" s="20">
        <v>0.41734028255801803</v>
      </c>
      <c r="H17" s="20">
        <v>0.39682281749201198</v>
      </c>
      <c r="I17" s="20">
        <v>0.37194230052366301</v>
      </c>
      <c r="J17" s="20">
        <v>0.406564361874447</v>
      </c>
      <c r="K17" s="20"/>
      <c r="L17" s="20">
        <v>0.34167278813389101</v>
      </c>
      <c r="M17" s="20">
        <v>0.37753943318914901</v>
      </c>
      <c r="N17" s="20">
        <v>0.422484344175795</v>
      </c>
      <c r="O17" s="20">
        <v>0.45974181629150701</v>
      </c>
      <c r="P17" s="20"/>
      <c r="Q17" s="20">
        <v>0.40109605927577302</v>
      </c>
      <c r="R17" s="20">
        <v>0.45819150523871</v>
      </c>
      <c r="S17" s="20">
        <v>0.40814006373551998</v>
      </c>
    </row>
    <row r="18" spans="2:19" x14ac:dyDescent="0.3">
      <c r="B18" s="18" t="s">
        <v>120</v>
      </c>
      <c r="C18" s="20">
        <v>0.318695131598218</v>
      </c>
      <c r="D18" s="20">
        <v>0.30967436524952302</v>
      </c>
      <c r="E18" s="20">
        <v>0.33043116675817302</v>
      </c>
      <c r="F18" s="20"/>
      <c r="G18" s="20">
        <v>0.36042777143240701</v>
      </c>
      <c r="H18" s="20">
        <v>0.34731410642986699</v>
      </c>
      <c r="I18" s="20">
        <v>0.29289730577047901</v>
      </c>
      <c r="J18" s="20">
        <v>0.25954010977388497</v>
      </c>
      <c r="K18" s="20"/>
      <c r="L18" s="20">
        <v>0.347889167567971</v>
      </c>
      <c r="M18" s="20">
        <v>0.35162564594408002</v>
      </c>
      <c r="N18" s="20">
        <v>0.29958324677846399</v>
      </c>
      <c r="O18" s="20">
        <v>0.274589301078632</v>
      </c>
      <c r="P18" s="20"/>
      <c r="Q18" s="20">
        <v>0.31171246121578999</v>
      </c>
      <c r="R18" s="20">
        <v>0.30657990342649299</v>
      </c>
      <c r="S18" s="20">
        <v>0.37808695747764298</v>
      </c>
    </row>
    <row r="19" spans="2:19" hidden="1" x14ac:dyDescent="0.3">
      <c r="B19" s="18" t="s">
        <v>67</v>
      </c>
      <c r="C19" s="21">
        <v>8.1660264499149496E-2</v>
      </c>
      <c r="D19" s="21">
        <v>8.6633960913236996E-2</v>
      </c>
      <c r="E19" s="21">
        <v>7.0458343369845799E-2</v>
      </c>
      <c r="F19" s="21"/>
      <c r="G19" s="21">
        <v>5.6912511125611701E-2</v>
      </c>
      <c r="H19" s="21">
        <v>4.9508711062145397E-2</v>
      </c>
      <c r="I19" s="21">
        <v>7.9044994753184106E-2</v>
      </c>
      <c r="J19" s="21">
        <v>0.147024252100562</v>
      </c>
      <c r="K19" s="21"/>
      <c r="L19" s="21">
        <v>-6.2163794340799302E-3</v>
      </c>
      <c r="M19" s="21">
        <v>2.5913787245069899E-2</v>
      </c>
      <c r="N19" s="21">
        <v>0.122901097397331</v>
      </c>
      <c r="O19" s="21">
        <v>0.18515251521287501</v>
      </c>
      <c r="P19" s="21"/>
      <c r="Q19" s="21">
        <v>8.9383598059982999E-2</v>
      </c>
      <c r="R19" s="21">
        <v>0.151611601812217</v>
      </c>
      <c r="S19" s="21">
        <v>3.0053106257877299E-2</v>
      </c>
    </row>
    <row r="20" spans="2:19" x14ac:dyDescent="0.3">
      <c r="B20" s="16"/>
    </row>
    <row r="21" spans="2:19" x14ac:dyDescent="0.3">
      <c r="B21" t="s">
        <v>51</v>
      </c>
    </row>
    <row r="22" spans="2:19" x14ac:dyDescent="0.3">
      <c r="B22" t="s">
        <v>52</v>
      </c>
    </row>
    <row r="24" spans="2:19" x14ac:dyDescent="0.3">
      <c r="B24"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S24"/>
  <sheetViews>
    <sheetView showGridLines="0" workbookViewId="0">
      <pane xSplit="2" topLeftCell="C1" activePane="topRight" state="frozen"/>
      <selection pane="topRight" activeCell="A19" sqref="A19:XFD19"/>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129</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112</v>
      </c>
      <c r="C9" s="17">
        <v>0.169694737922228</v>
      </c>
      <c r="D9" s="17">
        <v>0.171924575742469</v>
      </c>
      <c r="E9" s="17">
        <v>0.16891624475383099</v>
      </c>
      <c r="F9" s="17"/>
      <c r="G9" s="17">
        <v>0.17455456255860999</v>
      </c>
      <c r="H9" s="17">
        <v>0.17691018848920101</v>
      </c>
      <c r="I9" s="17">
        <v>0.14928489121125599</v>
      </c>
      <c r="J9" s="17">
        <v>0.16810685036755299</v>
      </c>
      <c r="K9" s="17"/>
      <c r="L9" s="17">
        <v>0.164644753947087</v>
      </c>
      <c r="M9" s="17">
        <v>0.19549797626919599</v>
      </c>
      <c r="N9" s="17">
        <v>0.15950683984657199</v>
      </c>
      <c r="O9" s="17">
        <v>0.15787385369271301</v>
      </c>
      <c r="P9" s="17"/>
      <c r="Q9" s="17">
        <v>0.15118991049126301</v>
      </c>
      <c r="R9" s="17">
        <v>0.33293832787657102</v>
      </c>
      <c r="S9" s="17">
        <v>0.21260268780875299</v>
      </c>
    </row>
    <row r="10" spans="2:19" x14ac:dyDescent="0.3">
      <c r="B10" s="18" t="s">
        <v>113</v>
      </c>
      <c r="C10" s="17">
        <v>0.184205318796447</v>
      </c>
      <c r="D10" s="17">
        <v>0.19753810482804701</v>
      </c>
      <c r="E10" s="17">
        <v>0.17245659723599099</v>
      </c>
      <c r="F10" s="17"/>
      <c r="G10" s="17">
        <v>0.200459227951301</v>
      </c>
      <c r="H10" s="17">
        <v>0.17374288858430101</v>
      </c>
      <c r="I10" s="17">
        <v>0.17285575935950001</v>
      </c>
      <c r="J10" s="17">
        <v>0.188601629903909</v>
      </c>
      <c r="K10" s="17"/>
      <c r="L10" s="17">
        <v>0.18224555693481601</v>
      </c>
      <c r="M10" s="17">
        <v>0.18002770999783499</v>
      </c>
      <c r="N10" s="17">
        <v>0.20215476051992501</v>
      </c>
      <c r="O10" s="17">
        <v>0.171238187881674</v>
      </c>
      <c r="P10" s="17"/>
      <c r="Q10" s="17">
        <v>0.186561236572307</v>
      </c>
      <c r="R10" s="17">
        <v>0.192730571749295</v>
      </c>
      <c r="S10" s="17">
        <v>0.196522697721463</v>
      </c>
    </row>
    <row r="11" spans="2:19" x14ac:dyDescent="0.3">
      <c r="B11" s="18" t="s">
        <v>114</v>
      </c>
      <c r="C11" s="17">
        <v>0.22889445678845699</v>
      </c>
      <c r="D11" s="17">
        <v>0.21590623224581901</v>
      </c>
      <c r="E11" s="17">
        <v>0.24084609965064899</v>
      </c>
      <c r="F11" s="17"/>
      <c r="G11" s="17">
        <v>0.219012869155783</v>
      </c>
      <c r="H11" s="17">
        <v>0.23207208133042201</v>
      </c>
      <c r="I11" s="17">
        <v>0.23633147787483999</v>
      </c>
      <c r="J11" s="17">
        <v>0.23130584736221099</v>
      </c>
      <c r="K11" s="17"/>
      <c r="L11" s="17">
        <v>0.21795259245337201</v>
      </c>
      <c r="M11" s="17">
        <v>0.216940684475907</v>
      </c>
      <c r="N11" s="17">
        <v>0.23892190560895499</v>
      </c>
      <c r="O11" s="17">
        <v>0.241901976941505</v>
      </c>
      <c r="P11" s="17"/>
      <c r="Q11" s="17">
        <v>0.22676165862547501</v>
      </c>
      <c r="R11" s="17">
        <v>0.21996806521723999</v>
      </c>
      <c r="S11" s="17">
        <v>0.21332766318995899</v>
      </c>
    </row>
    <row r="12" spans="2:19" x14ac:dyDescent="0.3">
      <c r="B12" s="18" t="s">
        <v>115</v>
      </c>
      <c r="C12" s="17">
        <v>0.15560568134087599</v>
      </c>
      <c r="D12" s="17">
        <v>0.14511983868553799</v>
      </c>
      <c r="E12" s="17">
        <v>0.16483124177608899</v>
      </c>
      <c r="F12" s="17"/>
      <c r="G12" s="17">
        <v>0.14133069512011601</v>
      </c>
      <c r="H12" s="17">
        <v>0.14660390259300801</v>
      </c>
      <c r="I12" s="17">
        <v>0.165646167185654</v>
      </c>
      <c r="J12" s="17">
        <v>0.176307191037644</v>
      </c>
      <c r="K12" s="17"/>
      <c r="L12" s="17">
        <v>0.156828891508041</v>
      </c>
      <c r="M12" s="17">
        <v>0.14576273639742399</v>
      </c>
      <c r="N12" s="17">
        <v>0.16644090408913301</v>
      </c>
      <c r="O12" s="17">
        <v>0.153290051521799</v>
      </c>
      <c r="P12" s="17"/>
      <c r="Q12" s="17">
        <v>0.159994459470543</v>
      </c>
      <c r="R12" s="17">
        <v>9.0759941540470193E-2</v>
      </c>
      <c r="S12" s="17">
        <v>0.14168427445397699</v>
      </c>
    </row>
    <row r="13" spans="2:19" x14ac:dyDescent="0.3">
      <c r="B13" s="18" t="s">
        <v>116</v>
      </c>
      <c r="C13" s="17">
        <v>0.13103947092242799</v>
      </c>
      <c r="D13" s="17">
        <v>0.12574937516500201</v>
      </c>
      <c r="E13" s="17">
        <v>0.13595289413461201</v>
      </c>
      <c r="F13" s="17"/>
      <c r="G13" s="17">
        <v>0.128847273448675</v>
      </c>
      <c r="H13" s="17">
        <v>0.143999404443266</v>
      </c>
      <c r="I13" s="17">
        <v>0.12819909580141001</v>
      </c>
      <c r="J13" s="17">
        <v>0.122580029943249</v>
      </c>
      <c r="K13" s="17"/>
      <c r="L13" s="17">
        <v>0.10914027580971</v>
      </c>
      <c r="M13" s="17">
        <v>0.142995158608863</v>
      </c>
      <c r="N13" s="17">
        <v>0.113118786514445</v>
      </c>
      <c r="O13" s="17">
        <v>0.15942194384463701</v>
      </c>
      <c r="P13" s="17"/>
      <c r="Q13" s="17">
        <v>0.13432991098757699</v>
      </c>
      <c r="R13" s="17">
        <v>9.7719453883285803E-2</v>
      </c>
      <c r="S13" s="17">
        <v>0.133070501182392</v>
      </c>
    </row>
    <row r="14" spans="2:19" x14ac:dyDescent="0.3">
      <c r="B14" s="18" t="s">
        <v>117</v>
      </c>
      <c r="C14" s="17">
        <v>5.0899491310122301E-2</v>
      </c>
      <c r="D14" s="17">
        <v>4.44000194335432E-2</v>
      </c>
      <c r="E14" s="17">
        <v>5.6341048948653001E-2</v>
      </c>
      <c r="F14" s="17"/>
      <c r="G14" s="17">
        <v>5.9788865488223403E-2</v>
      </c>
      <c r="H14" s="17">
        <v>4.3044189753117398E-2</v>
      </c>
      <c r="I14" s="17">
        <v>6.3462228562812098E-2</v>
      </c>
      <c r="J14" s="17">
        <v>3.7658789837416301E-2</v>
      </c>
      <c r="K14" s="17"/>
      <c r="L14" s="17">
        <v>5.0454109341317298E-2</v>
      </c>
      <c r="M14" s="17">
        <v>4.4241441231182899E-2</v>
      </c>
      <c r="N14" s="17">
        <v>4.8732476622348697E-2</v>
      </c>
      <c r="O14" s="17">
        <v>6.0893555056201497E-2</v>
      </c>
      <c r="P14" s="17"/>
      <c r="Q14" s="17">
        <v>5.5747010804614E-2</v>
      </c>
      <c r="R14" s="17">
        <v>2.89366594664461E-2</v>
      </c>
      <c r="S14" s="17">
        <v>3.4193321018923799E-2</v>
      </c>
    </row>
    <row r="15" spans="2:19" x14ac:dyDescent="0.3">
      <c r="B15" s="18" t="s">
        <v>118</v>
      </c>
      <c r="C15" s="17">
        <v>4.2202958631330903E-2</v>
      </c>
      <c r="D15" s="17">
        <v>5.0164936742987103E-2</v>
      </c>
      <c r="E15" s="17">
        <v>3.46077772023137E-2</v>
      </c>
      <c r="F15" s="17"/>
      <c r="G15" s="17">
        <v>5.30791489159173E-2</v>
      </c>
      <c r="H15" s="17">
        <v>4.8989064341031299E-2</v>
      </c>
      <c r="I15" s="17">
        <v>4.1906980484097099E-2</v>
      </c>
      <c r="J15" s="17">
        <v>2.1397206242653701E-2</v>
      </c>
      <c r="K15" s="17"/>
      <c r="L15" s="17">
        <v>4.7403580997805103E-2</v>
      </c>
      <c r="M15" s="17">
        <v>4.6049771380739402E-2</v>
      </c>
      <c r="N15" s="17">
        <v>4.0172652271690902E-2</v>
      </c>
      <c r="O15" s="17">
        <v>3.5041274932588802E-2</v>
      </c>
      <c r="P15" s="17"/>
      <c r="Q15" s="17">
        <v>4.5975163622879199E-2</v>
      </c>
      <c r="R15" s="17">
        <v>9.4711734731324302E-3</v>
      </c>
      <c r="S15" s="17">
        <v>5.6156380192005202E-2</v>
      </c>
    </row>
    <row r="16" spans="2:19" x14ac:dyDescent="0.3">
      <c r="B16" s="18" t="s">
        <v>78</v>
      </c>
      <c r="C16" s="17">
        <v>3.7457884288110997E-2</v>
      </c>
      <c r="D16" s="17">
        <v>4.9196917156594397E-2</v>
      </c>
      <c r="E16" s="17">
        <v>2.60480962978616E-2</v>
      </c>
      <c r="F16" s="17"/>
      <c r="G16" s="17">
        <v>2.2927357361373302E-2</v>
      </c>
      <c r="H16" s="17">
        <v>3.4638280465652101E-2</v>
      </c>
      <c r="I16" s="17">
        <v>4.2313399520432199E-2</v>
      </c>
      <c r="J16" s="17">
        <v>5.4042455305364202E-2</v>
      </c>
      <c r="K16" s="17"/>
      <c r="L16" s="17">
        <v>7.1330239007851903E-2</v>
      </c>
      <c r="M16" s="17">
        <v>2.8484521638853601E-2</v>
      </c>
      <c r="N16" s="17">
        <v>3.0951674526930199E-2</v>
      </c>
      <c r="O16" s="17">
        <v>2.0339156128881701E-2</v>
      </c>
      <c r="P16" s="17"/>
      <c r="Q16" s="17">
        <v>3.9440649425341798E-2</v>
      </c>
      <c r="R16" s="17">
        <v>2.7475806793559699E-2</v>
      </c>
      <c r="S16" s="17">
        <v>1.2442474432527001E-2</v>
      </c>
    </row>
    <row r="17" spans="2:19" x14ac:dyDescent="0.3">
      <c r="B17" s="18" t="s">
        <v>119</v>
      </c>
      <c r="C17" s="20">
        <v>0.58279451350713096</v>
      </c>
      <c r="D17" s="20">
        <v>0.58536891281633496</v>
      </c>
      <c r="E17" s="20">
        <v>0.58221894164047105</v>
      </c>
      <c r="F17" s="20"/>
      <c r="G17" s="20">
        <v>0.59402665966569401</v>
      </c>
      <c r="H17" s="20">
        <v>0.58272515840392403</v>
      </c>
      <c r="I17" s="20">
        <v>0.55847212844559502</v>
      </c>
      <c r="J17" s="20">
        <v>0.58801432763367301</v>
      </c>
      <c r="K17" s="20"/>
      <c r="L17" s="20">
        <v>0.56484290333527498</v>
      </c>
      <c r="M17" s="20">
        <v>0.59246637074293695</v>
      </c>
      <c r="N17" s="20">
        <v>0.60058350597545196</v>
      </c>
      <c r="O17" s="20">
        <v>0.57101401851589195</v>
      </c>
      <c r="P17" s="20"/>
      <c r="Q17" s="20">
        <v>0.56451280568904405</v>
      </c>
      <c r="R17" s="20">
        <v>0.74563696484310604</v>
      </c>
      <c r="S17" s="20">
        <v>0.62245304872017504</v>
      </c>
    </row>
    <row r="18" spans="2:19" x14ac:dyDescent="0.3">
      <c r="B18" s="18" t="s">
        <v>120</v>
      </c>
      <c r="C18" s="20">
        <v>0.22414192086388199</v>
      </c>
      <c r="D18" s="20">
        <v>0.220314331341532</v>
      </c>
      <c r="E18" s="20">
        <v>0.22690172028557901</v>
      </c>
      <c r="F18" s="20"/>
      <c r="G18" s="20">
        <v>0.24171528785281601</v>
      </c>
      <c r="H18" s="20">
        <v>0.23603265853741501</v>
      </c>
      <c r="I18" s="20">
        <v>0.233568304848319</v>
      </c>
      <c r="J18" s="20">
        <v>0.18163602602331899</v>
      </c>
      <c r="K18" s="20"/>
      <c r="L18" s="20">
        <v>0.20699796614883201</v>
      </c>
      <c r="M18" s="20">
        <v>0.23328637122078599</v>
      </c>
      <c r="N18" s="20">
        <v>0.20202391540848499</v>
      </c>
      <c r="O18" s="20">
        <v>0.25535677383342698</v>
      </c>
      <c r="P18" s="20"/>
      <c r="Q18" s="20">
        <v>0.236052085415071</v>
      </c>
      <c r="R18" s="20">
        <v>0.13612728682286401</v>
      </c>
      <c r="S18" s="20">
        <v>0.223420202393321</v>
      </c>
    </row>
    <row r="19" spans="2:19" hidden="1" x14ac:dyDescent="0.3">
      <c r="B19" s="18" t="s">
        <v>67</v>
      </c>
      <c r="C19" s="21">
        <v>0.35865259264325</v>
      </c>
      <c r="D19" s="21">
        <v>0.36505458147480302</v>
      </c>
      <c r="E19" s="21">
        <v>0.35531722135489202</v>
      </c>
      <c r="F19" s="21"/>
      <c r="G19" s="21">
        <v>0.35231137181287903</v>
      </c>
      <c r="H19" s="21">
        <v>0.34669249986651002</v>
      </c>
      <c r="I19" s="21">
        <v>0.32490382359727599</v>
      </c>
      <c r="J19" s="21">
        <v>0.40637830161035399</v>
      </c>
      <c r="K19" s="21"/>
      <c r="L19" s="21">
        <v>0.357844937186443</v>
      </c>
      <c r="M19" s="21">
        <v>0.35917999952215102</v>
      </c>
      <c r="N19" s="21">
        <v>0.39855959056696799</v>
      </c>
      <c r="O19" s="21">
        <v>0.31565724468246498</v>
      </c>
      <c r="P19" s="21"/>
      <c r="Q19" s="21">
        <v>0.32846072027397399</v>
      </c>
      <c r="R19" s="21">
        <v>0.60950967802024103</v>
      </c>
      <c r="S19" s="21">
        <v>0.39903284632685398</v>
      </c>
    </row>
    <row r="20" spans="2:19" x14ac:dyDescent="0.3">
      <c r="B20" s="16"/>
    </row>
    <row r="21" spans="2:19" x14ac:dyDescent="0.3">
      <c r="B21" t="s">
        <v>51</v>
      </c>
    </row>
    <row r="22" spans="2:19" x14ac:dyDescent="0.3">
      <c r="B22" t="s">
        <v>52</v>
      </c>
    </row>
    <row r="24" spans="2:19" x14ac:dyDescent="0.3">
      <c r="B24"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S24"/>
  <sheetViews>
    <sheetView showGridLines="0" workbookViewId="0">
      <pane xSplit="2" topLeftCell="C1" activePane="topRight" state="frozen"/>
      <selection pane="topRight" activeCell="A19" sqref="A19:XFD19"/>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130</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112</v>
      </c>
      <c r="C9" s="17">
        <v>0.12313651693444699</v>
      </c>
      <c r="D9" s="17">
        <v>0.13514083251151099</v>
      </c>
      <c r="E9" s="17">
        <v>0.111394064565944</v>
      </c>
      <c r="F9" s="17"/>
      <c r="G9" s="17">
        <v>0.134827780827938</v>
      </c>
      <c r="H9" s="17">
        <v>0.131630005431604</v>
      </c>
      <c r="I9" s="17">
        <v>0.108840845564943</v>
      </c>
      <c r="J9" s="17">
        <v>0.110297065689946</v>
      </c>
      <c r="K9" s="17"/>
      <c r="L9" s="17">
        <v>0.12193203497695999</v>
      </c>
      <c r="M9" s="17">
        <v>0.130328780324207</v>
      </c>
      <c r="N9" s="17">
        <v>0.12572608232052401</v>
      </c>
      <c r="O9" s="17">
        <v>0.113756769958163</v>
      </c>
      <c r="P9" s="17"/>
      <c r="Q9" s="17">
        <v>0.106924710703896</v>
      </c>
      <c r="R9" s="17">
        <v>0.31328085485993801</v>
      </c>
      <c r="S9" s="17">
        <v>0.158333996702303</v>
      </c>
    </row>
    <row r="10" spans="2:19" x14ac:dyDescent="0.3">
      <c r="B10" s="18" t="s">
        <v>113</v>
      </c>
      <c r="C10" s="17">
        <v>0.13596597831343499</v>
      </c>
      <c r="D10" s="17">
        <v>0.137093182295002</v>
      </c>
      <c r="E10" s="17">
        <v>0.13463210340558199</v>
      </c>
      <c r="F10" s="17"/>
      <c r="G10" s="17">
        <v>0.121850199187491</v>
      </c>
      <c r="H10" s="17">
        <v>0.117457228497599</v>
      </c>
      <c r="I10" s="17">
        <v>0.148933342145773</v>
      </c>
      <c r="J10" s="17">
        <v>0.16005273981464199</v>
      </c>
      <c r="K10" s="17"/>
      <c r="L10" s="17">
        <v>0.143672031922817</v>
      </c>
      <c r="M10" s="17">
        <v>0.114998648377379</v>
      </c>
      <c r="N10" s="17">
        <v>0.136538726704033</v>
      </c>
      <c r="O10" s="17">
        <v>0.15031687859472201</v>
      </c>
      <c r="P10" s="17"/>
      <c r="Q10" s="17">
        <v>0.13416504921099501</v>
      </c>
      <c r="R10" s="17">
        <v>0.15207615900191701</v>
      </c>
      <c r="S10" s="17">
        <v>0.12971182661553099</v>
      </c>
    </row>
    <row r="11" spans="2:19" x14ac:dyDescent="0.3">
      <c r="B11" s="18" t="s">
        <v>114</v>
      </c>
      <c r="C11" s="17">
        <v>0.22676865210185099</v>
      </c>
      <c r="D11" s="17">
        <v>0.216792191055723</v>
      </c>
      <c r="E11" s="17">
        <v>0.235984352502601</v>
      </c>
      <c r="F11" s="17"/>
      <c r="G11" s="17">
        <v>0.22281124931942101</v>
      </c>
      <c r="H11" s="17">
        <v>0.20132801984613899</v>
      </c>
      <c r="I11" s="17">
        <v>0.24911386191316801</v>
      </c>
      <c r="J11" s="17">
        <v>0.24066021127448201</v>
      </c>
      <c r="K11" s="17"/>
      <c r="L11" s="17">
        <v>0.20907029691312101</v>
      </c>
      <c r="M11" s="17">
        <v>0.23386534259528099</v>
      </c>
      <c r="N11" s="17">
        <v>0.23917599495858299</v>
      </c>
      <c r="O11" s="17">
        <v>0.22335022061246701</v>
      </c>
      <c r="P11" s="17"/>
      <c r="Q11" s="17">
        <v>0.22688921128037001</v>
      </c>
      <c r="R11" s="17">
        <v>0.18357150468392999</v>
      </c>
      <c r="S11" s="17">
        <v>0.27317195958202001</v>
      </c>
    </row>
    <row r="12" spans="2:19" x14ac:dyDescent="0.3">
      <c r="B12" s="18" t="s">
        <v>115</v>
      </c>
      <c r="C12" s="17">
        <v>0.195601334510414</v>
      </c>
      <c r="D12" s="17">
        <v>0.19317991245834401</v>
      </c>
      <c r="E12" s="17">
        <v>0.19749982003264599</v>
      </c>
      <c r="F12" s="17"/>
      <c r="G12" s="17">
        <v>0.186715277062348</v>
      </c>
      <c r="H12" s="17">
        <v>0.20971522513858401</v>
      </c>
      <c r="I12" s="17">
        <v>0.18042577983188701</v>
      </c>
      <c r="J12" s="17">
        <v>0.20690444183924001</v>
      </c>
      <c r="K12" s="17"/>
      <c r="L12" s="17">
        <v>0.206453201813937</v>
      </c>
      <c r="M12" s="17">
        <v>0.19033420228078199</v>
      </c>
      <c r="N12" s="17">
        <v>0.17135267125825701</v>
      </c>
      <c r="O12" s="17">
        <v>0.21671557342523101</v>
      </c>
      <c r="P12" s="17"/>
      <c r="Q12" s="17">
        <v>0.20203040167880901</v>
      </c>
      <c r="R12" s="17">
        <v>0.132331493475569</v>
      </c>
      <c r="S12" s="17">
        <v>0.13894387616499099</v>
      </c>
    </row>
    <row r="13" spans="2:19" x14ac:dyDescent="0.3">
      <c r="B13" s="18" t="s">
        <v>116</v>
      </c>
      <c r="C13" s="17">
        <v>0.128585274108622</v>
      </c>
      <c r="D13" s="17">
        <v>0.12267353322046901</v>
      </c>
      <c r="E13" s="17">
        <v>0.13559076213328999</v>
      </c>
      <c r="F13" s="17"/>
      <c r="G13" s="17">
        <v>0.13397070394937199</v>
      </c>
      <c r="H13" s="17">
        <v>0.14447946157375499</v>
      </c>
      <c r="I13" s="17">
        <v>0.12869392004546601</v>
      </c>
      <c r="J13" s="17">
        <v>0.105887315109394</v>
      </c>
      <c r="K13" s="17"/>
      <c r="L13" s="17">
        <v>0.100923186070226</v>
      </c>
      <c r="M13" s="17">
        <v>0.14546663642306101</v>
      </c>
      <c r="N13" s="17">
        <v>0.12765841571332101</v>
      </c>
      <c r="O13" s="17">
        <v>0.138993247728082</v>
      </c>
      <c r="P13" s="17"/>
      <c r="Q13" s="17">
        <v>0.13508441471720201</v>
      </c>
      <c r="R13" s="17">
        <v>6.0059776536546497E-2</v>
      </c>
      <c r="S13" s="17">
        <v>0.14144372217154599</v>
      </c>
    </row>
    <row r="14" spans="2:19" x14ac:dyDescent="0.3">
      <c r="B14" s="18" t="s">
        <v>117</v>
      </c>
      <c r="C14" s="17">
        <v>6.4747462273789302E-2</v>
      </c>
      <c r="D14" s="17">
        <v>6.4140885229182099E-2</v>
      </c>
      <c r="E14" s="17">
        <v>6.4414777979208901E-2</v>
      </c>
      <c r="F14" s="17"/>
      <c r="G14" s="17">
        <v>6.7879085206817596E-2</v>
      </c>
      <c r="H14" s="17">
        <v>7.26376877963677E-2</v>
      </c>
      <c r="I14" s="17">
        <v>5.9920365589080003E-2</v>
      </c>
      <c r="J14" s="17">
        <v>5.7353322456932899E-2</v>
      </c>
      <c r="K14" s="17"/>
      <c r="L14" s="17">
        <v>7.2567067987256997E-2</v>
      </c>
      <c r="M14" s="17">
        <v>5.0161742345377E-2</v>
      </c>
      <c r="N14" s="17">
        <v>7.9301249909563401E-2</v>
      </c>
      <c r="O14" s="17">
        <v>5.6936588671799501E-2</v>
      </c>
      <c r="P14" s="17"/>
      <c r="Q14" s="17">
        <v>6.7678707134066193E-2</v>
      </c>
      <c r="R14" s="17">
        <v>4.9831269499336299E-2</v>
      </c>
      <c r="S14" s="17">
        <v>4.2293306057079899E-2</v>
      </c>
    </row>
    <row r="15" spans="2:19" x14ac:dyDescent="0.3">
      <c r="B15" s="18" t="s">
        <v>118</v>
      </c>
      <c r="C15" s="17">
        <v>6.9558649176755902E-2</v>
      </c>
      <c r="D15" s="17">
        <v>6.7457133857987003E-2</v>
      </c>
      <c r="E15" s="17">
        <v>7.2252696475351999E-2</v>
      </c>
      <c r="F15" s="17"/>
      <c r="G15" s="17">
        <v>8.7138849778636798E-2</v>
      </c>
      <c r="H15" s="17">
        <v>6.6294450824347304E-2</v>
      </c>
      <c r="I15" s="17">
        <v>6.7151478704197007E-2</v>
      </c>
      <c r="J15" s="17">
        <v>5.3798154742771102E-2</v>
      </c>
      <c r="K15" s="17"/>
      <c r="L15" s="17">
        <v>5.7873780549061601E-2</v>
      </c>
      <c r="M15" s="17">
        <v>8.6107107619468604E-2</v>
      </c>
      <c r="N15" s="17">
        <v>7.7547827024624205E-2</v>
      </c>
      <c r="O15" s="17">
        <v>5.4690419728027698E-2</v>
      </c>
      <c r="P15" s="17"/>
      <c r="Q15" s="17">
        <v>6.7774887352604604E-2</v>
      </c>
      <c r="R15" s="17">
        <v>7.7875239794182802E-2</v>
      </c>
      <c r="S15" s="17">
        <v>9.3113139429411296E-2</v>
      </c>
    </row>
    <row r="16" spans="2:19" x14ac:dyDescent="0.3">
      <c r="B16" s="18" t="s">
        <v>78</v>
      </c>
      <c r="C16" s="17">
        <v>5.5636132580686899E-2</v>
      </c>
      <c r="D16" s="17">
        <v>6.3522329371781594E-2</v>
      </c>
      <c r="E16" s="17">
        <v>4.8231422905376402E-2</v>
      </c>
      <c r="F16" s="17"/>
      <c r="G16" s="17">
        <v>4.4806854667976397E-2</v>
      </c>
      <c r="H16" s="17">
        <v>5.6457920891603397E-2</v>
      </c>
      <c r="I16" s="17">
        <v>5.6920406205486697E-2</v>
      </c>
      <c r="J16" s="17">
        <v>6.5046749072591503E-2</v>
      </c>
      <c r="K16" s="17"/>
      <c r="L16" s="17">
        <v>8.7508399766620698E-2</v>
      </c>
      <c r="M16" s="17">
        <v>4.8737540034443597E-2</v>
      </c>
      <c r="N16" s="17">
        <v>4.2699032111094402E-2</v>
      </c>
      <c r="O16" s="17">
        <v>4.5240301281507599E-2</v>
      </c>
      <c r="P16" s="17"/>
      <c r="Q16" s="17">
        <v>5.9452617922057499E-2</v>
      </c>
      <c r="R16" s="17">
        <v>3.09737021485804E-2</v>
      </c>
      <c r="S16" s="17">
        <v>2.2988173277118398E-2</v>
      </c>
    </row>
    <row r="17" spans="2:19" x14ac:dyDescent="0.3">
      <c r="B17" s="18" t="s">
        <v>119</v>
      </c>
      <c r="C17" s="20">
        <v>0.48587114734973202</v>
      </c>
      <c r="D17" s="20">
        <v>0.489026205862236</v>
      </c>
      <c r="E17" s="20">
        <v>0.48201052047412701</v>
      </c>
      <c r="F17" s="20"/>
      <c r="G17" s="20">
        <v>0.479489229334849</v>
      </c>
      <c r="H17" s="20">
        <v>0.45041525377534303</v>
      </c>
      <c r="I17" s="20">
        <v>0.50688804962388301</v>
      </c>
      <c r="J17" s="20">
        <v>0.51101001677906999</v>
      </c>
      <c r="K17" s="20"/>
      <c r="L17" s="20">
        <v>0.47467436381289801</v>
      </c>
      <c r="M17" s="20">
        <v>0.47919277129686799</v>
      </c>
      <c r="N17" s="20">
        <v>0.50144080398313995</v>
      </c>
      <c r="O17" s="20">
        <v>0.48742386916535202</v>
      </c>
      <c r="P17" s="20"/>
      <c r="Q17" s="20">
        <v>0.467978971195261</v>
      </c>
      <c r="R17" s="20">
        <v>0.64892851854578504</v>
      </c>
      <c r="S17" s="20">
        <v>0.56121778289985302</v>
      </c>
    </row>
    <row r="18" spans="2:19" x14ac:dyDescent="0.3">
      <c r="B18" s="18" t="s">
        <v>120</v>
      </c>
      <c r="C18" s="20">
        <v>0.26289138555916702</v>
      </c>
      <c r="D18" s="20">
        <v>0.25427155230763798</v>
      </c>
      <c r="E18" s="20">
        <v>0.27225823658785098</v>
      </c>
      <c r="F18" s="20"/>
      <c r="G18" s="20">
        <v>0.28898863893482601</v>
      </c>
      <c r="H18" s="20">
        <v>0.28341160019446998</v>
      </c>
      <c r="I18" s="20">
        <v>0.25576576433874298</v>
      </c>
      <c r="J18" s="20">
        <v>0.21703879230909801</v>
      </c>
      <c r="K18" s="20"/>
      <c r="L18" s="20">
        <v>0.231364034606545</v>
      </c>
      <c r="M18" s="20">
        <v>0.28173548638790702</v>
      </c>
      <c r="N18" s="20">
        <v>0.28450749264750902</v>
      </c>
      <c r="O18" s="20">
        <v>0.250620256127909</v>
      </c>
      <c r="P18" s="20"/>
      <c r="Q18" s="20">
        <v>0.270538009203873</v>
      </c>
      <c r="R18" s="20">
        <v>0.18776628583006599</v>
      </c>
      <c r="S18" s="20">
        <v>0.27685016765803699</v>
      </c>
    </row>
    <row r="19" spans="2:19" hidden="1" x14ac:dyDescent="0.3">
      <c r="B19" s="18" t="s">
        <v>67</v>
      </c>
      <c r="C19" s="21">
        <v>0.222979761790565</v>
      </c>
      <c r="D19" s="21">
        <v>0.23475465355459699</v>
      </c>
      <c r="E19" s="21">
        <v>0.20975228388627701</v>
      </c>
      <c r="F19" s="21"/>
      <c r="G19" s="21">
        <v>0.19050059040002301</v>
      </c>
      <c r="H19" s="21">
        <v>0.16700365358087299</v>
      </c>
      <c r="I19" s="21">
        <v>0.25112228528514102</v>
      </c>
      <c r="J19" s="21">
        <v>0.29397122446997098</v>
      </c>
      <c r="K19" s="21"/>
      <c r="L19" s="21">
        <v>0.24331032920635301</v>
      </c>
      <c r="M19" s="21">
        <v>0.197457284908961</v>
      </c>
      <c r="N19" s="21">
        <v>0.21693331133563101</v>
      </c>
      <c r="O19" s="21">
        <v>0.23680361303744299</v>
      </c>
      <c r="P19" s="21"/>
      <c r="Q19" s="21">
        <v>0.197440961991388</v>
      </c>
      <c r="R19" s="21">
        <v>0.46116223271571899</v>
      </c>
      <c r="S19" s="21">
        <v>0.28436761524181597</v>
      </c>
    </row>
    <row r="20" spans="2:19" x14ac:dyDescent="0.3">
      <c r="B20" s="16"/>
    </row>
    <row r="21" spans="2:19" x14ac:dyDescent="0.3">
      <c r="B21" t="s">
        <v>51</v>
      </c>
    </row>
    <row r="22" spans="2:19" x14ac:dyDescent="0.3">
      <c r="B22" t="s">
        <v>52</v>
      </c>
    </row>
    <row r="24" spans="2:19" x14ac:dyDescent="0.3">
      <c r="B24"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G22"/>
  <sheetViews>
    <sheetView showGridLines="0" workbookViewId="0">
      <pane xSplit="2" topLeftCell="C1" activePane="topRight" state="frozen"/>
      <selection pane="topRight" activeCell="A15" sqref="A15:XFD15"/>
    </sheetView>
  </sheetViews>
  <sheetFormatPr defaultColWidth="11.5546875" defaultRowHeight="14.4" x14ac:dyDescent="0.3"/>
  <cols>
    <col min="2" max="2" width="25.6640625" customWidth="1"/>
    <col min="3" max="7" width="20.6640625" customWidth="1"/>
  </cols>
  <sheetData>
    <row r="2" spans="2:7" ht="40.049999999999997" customHeight="1" x14ac:dyDescent="0.3">
      <c r="D2" s="30" t="s">
        <v>137</v>
      </c>
      <c r="E2" s="26"/>
      <c r="F2" s="26"/>
      <c r="G2" s="26"/>
    </row>
    <row r="6" spans="2:7" ht="49.95" customHeight="1" x14ac:dyDescent="0.3">
      <c r="B6" s="23" t="s">
        <v>15</v>
      </c>
      <c r="C6" s="23" t="s">
        <v>131</v>
      </c>
      <c r="D6" s="23" t="s">
        <v>132</v>
      </c>
      <c r="E6" s="23" t="s">
        <v>133</v>
      </c>
      <c r="F6" s="23" t="s">
        <v>134</v>
      </c>
    </row>
    <row r="7" spans="2:7" x14ac:dyDescent="0.3">
      <c r="B7" s="18" t="s">
        <v>112</v>
      </c>
      <c r="C7" s="17">
        <v>0.193270084554407</v>
      </c>
      <c r="D7" s="17">
        <v>9.5113630600706003E-2</v>
      </c>
      <c r="E7" s="17">
        <v>0.112430776254987</v>
      </c>
      <c r="F7" s="17">
        <v>9.2402297047583307E-2</v>
      </c>
    </row>
    <row r="8" spans="2:7" x14ac:dyDescent="0.3">
      <c r="B8" s="18" t="s">
        <v>135</v>
      </c>
      <c r="C8" s="17">
        <v>0.42797241095055999</v>
      </c>
      <c r="D8" s="17">
        <v>0.39075646830015098</v>
      </c>
      <c r="E8" s="17">
        <v>0.35762584214452497</v>
      </c>
      <c r="F8" s="17">
        <v>0.26333249598668901</v>
      </c>
    </row>
    <row r="9" spans="2:7" x14ac:dyDescent="0.3">
      <c r="B9" s="18" t="s">
        <v>115</v>
      </c>
      <c r="C9" s="17">
        <v>0.20183839447966401</v>
      </c>
      <c r="D9" s="17">
        <v>0.24620416299776901</v>
      </c>
      <c r="E9" s="17">
        <v>0.239498288027541</v>
      </c>
      <c r="F9" s="17">
        <v>0.239331574409193</v>
      </c>
    </row>
    <row r="10" spans="2:7" x14ac:dyDescent="0.3">
      <c r="B10" s="18" t="s">
        <v>136</v>
      </c>
      <c r="C10" s="17">
        <v>7.1623523114160495E-2</v>
      </c>
      <c r="D10" s="17">
        <v>0.17564461991126001</v>
      </c>
      <c r="E10" s="17">
        <v>0.14093562139172</v>
      </c>
      <c r="F10" s="17">
        <v>0.207409716972836</v>
      </c>
    </row>
    <row r="11" spans="2:7" x14ac:dyDescent="0.3">
      <c r="B11" s="18" t="s">
        <v>118</v>
      </c>
      <c r="C11" s="17">
        <v>1.7539990036955801E-2</v>
      </c>
      <c r="D11" s="17">
        <v>5.1247830782271103E-2</v>
      </c>
      <c r="E11" s="17">
        <v>8.9052383855745307E-2</v>
      </c>
      <c r="F11" s="17">
        <v>0.124537027129584</v>
      </c>
    </row>
    <row r="12" spans="2:7" x14ac:dyDescent="0.3">
      <c r="B12" s="18" t="s">
        <v>60</v>
      </c>
      <c r="C12" s="17">
        <v>8.7755596864252494E-2</v>
      </c>
      <c r="D12" s="17">
        <v>4.1033287407842498E-2</v>
      </c>
      <c r="E12" s="17">
        <v>6.0457088325481002E-2</v>
      </c>
      <c r="F12" s="17">
        <v>7.2986888454115398E-2</v>
      </c>
    </row>
    <row r="13" spans="2:7" x14ac:dyDescent="0.3">
      <c r="B13" s="22" t="s">
        <v>119</v>
      </c>
      <c r="C13" s="20">
        <v>0.62124249550496702</v>
      </c>
      <c r="D13" s="20">
        <v>0.48587009890085697</v>
      </c>
      <c r="E13" s="20">
        <v>0.47005661839951302</v>
      </c>
      <c r="F13" s="20">
        <v>0.35573479303427202</v>
      </c>
    </row>
    <row r="14" spans="2:7" x14ac:dyDescent="0.3">
      <c r="B14" s="22" t="s">
        <v>120</v>
      </c>
      <c r="C14" s="20">
        <v>8.9163513151116203E-2</v>
      </c>
      <c r="D14" s="20">
        <v>0.22689245069353101</v>
      </c>
      <c r="E14" s="20">
        <v>0.22998800524746499</v>
      </c>
      <c r="F14" s="20">
        <v>0.33194674410241998</v>
      </c>
    </row>
    <row r="15" spans="2:7" hidden="1" x14ac:dyDescent="0.3">
      <c r="B15" s="22" t="s">
        <v>67</v>
      </c>
      <c r="C15" s="21">
        <v>0.53207898235385098</v>
      </c>
      <c r="D15" s="21">
        <v>0.25897764820732699</v>
      </c>
      <c r="E15" s="21">
        <v>0.240068613152047</v>
      </c>
      <c r="F15" s="21">
        <v>2.3788048931852501E-2</v>
      </c>
    </row>
    <row r="16" spans="2:7" x14ac:dyDescent="0.3">
      <c r="B16" s="16"/>
      <c r="C16" s="16"/>
      <c r="D16" s="16"/>
      <c r="E16" s="16"/>
      <c r="F16" s="16"/>
    </row>
    <row r="17" spans="2:2" x14ac:dyDescent="0.3">
      <c r="B17" t="s">
        <v>51</v>
      </c>
    </row>
    <row r="18" spans="2:2" x14ac:dyDescent="0.3">
      <c r="B18" t="s">
        <v>52</v>
      </c>
    </row>
    <row r="22" spans="2:2" x14ac:dyDescent="0.3">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S22"/>
  <sheetViews>
    <sheetView showGridLines="0"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138</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112</v>
      </c>
      <c r="C9" s="17">
        <v>0.193270084554407</v>
      </c>
      <c r="D9" s="17">
        <v>0.191297906677528</v>
      </c>
      <c r="E9" s="17">
        <v>0.192806310106726</v>
      </c>
      <c r="F9" s="17"/>
      <c r="G9" s="17">
        <v>0.174143875181765</v>
      </c>
      <c r="H9" s="17">
        <v>0.18832114240228401</v>
      </c>
      <c r="I9" s="17">
        <v>0.19058820265878099</v>
      </c>
      <c r="J9" s="17">
        <v>0.222310711787472</v>
      </c>
      <c r="K9" s="17"/>
      <c r="L9" s="17">
        <v>0.131830524431127</v>
      </c>
      <c r="M9" s="17">
        <v>0.17572651434170899</v>
      </c>
      <c r="N9" s="17">
        <v>0.210360406855641</v>
      </c>
      <c r="O9" s="17">
        <v>0.25516955762749699</v>
      </c>
      <c r="P9" s="17"/>
      <c r="Q9" s="17">
        <v>0.18501483960704301</v>
      </c>
      <c r="R9" s="17">
        <v>0.26004104095018199</v>
      </c>
      <c r="S9" s="17">
        <v>0.141447986809248</v>
      </c>
    </row>
    <row r="10" spans="2:19" x14ac:dyDescent="0.3">
      <c r="B10" s="18" t="s">
        <v>135</v>
      </c>
      <c r="C10" s="17">
        <v>0.42797241095055999</v>
      </c>
      <c r="D10" s="17">
        <v>0.422692986939328</v>
      </c>
      <c r="E10" s="17">
        <v>0.43400479977776901</v>
      </c>
      <c r="F10" s="17"/>
      <c r="G10" s="17">
        <v>0.42287380907268501</v>
      </c>
      <c r="H10" s="17">
        <v>0.42484374596014102</v>
      </c>
      <c r="I10" s="17">
        <v>0.46616534666315002</v>
      </c>
      <c r="J10" s="17">
        <v>0.404190921381338</v>
      </c>
      <c r="K10" s="17"/>
      <c r="L10" s="17">
        <v>0.37890702746046001</v>
      </c>
      <c r="M10" s="17">
        <v>0.43675579237144102</v>
      </c>
      <c r="N10" s="17">
        <v>0.45951126500733203</v>
      </c>
      <c r="O10" s="17">
        <v>0.43337094604451698</v>
      </c>
      <c r="P10" s="17"/>
      <c r="Q10" s="17">
        <v>0.44060663856522703</v>
      </c>
      <c r="R10" s="17">
        <v>0.40081832709265303</v>
      </c>
      <c r="S10" s="17">
        <v>0.42297658615864803</v>
      </c>
    </row>
    <row r="11" spans="2:19" x14ac:dyDescent="0.3">
      <c r="B11" s="18" t="s">
        <v>115</v>
      </c>
      <c r="C11" s="17">
        <v>0.20183839447966401</v>
      </c>
      <c r="D11" s="17">
        <v>0.19695289356239401</v>
      </c>
      <c r="E11" s="17">
        <v>0.20688600346712499</v>
      </c>
      <c r="F11" s="17"/>
      <c r="G11" s="17">
        <v>0.20183903376303999</v>
      </c>
      <c r="H11" s="17">
        <v>0.21658565257179099</v>
      </c>
      <c r="I11" s="17">
        <v>0.184629692768179</v>
      </c>
      <c r="J11" s="17">
        <v>0.20065905230307901</v>
      </c>
      <c r="K11" s="17"/>
      <c r="L11" s="17">
        <v>0.236441820831303</v>
      </c>
      <c r="M11" s="17">
        <v>0.206668097840013</v>
      </c>
      <c r="N11" s="17">
        <v>0.184070299139896</v>
      </c>
      <c r="O11" s="17">
        <v>0.18126012274289299</v>
      </c>
      <c r="P11" s="17"/>
      <c r="Q11" s="17">
        <v>0.195222902509785</v>
      </c>
      <c r="R11" s="17">
        <v>0.19940082360087699</v>
      </c>
      <c r="S11" s="17">
        <v>0.229826201303441</v>
      </c>
    </row>
    <row r="12" spans="2:19" x14ac:dyDescent="0.3">
      <c r="B12" s="18" t="s">
        <v>136</v>
      </c>
      <c r="C12" s="17">
        <v>7.1623523114160495E-2</v>
      </c>
      <c r="D12" s="17">
        <v>7.0245219199532E-2</v>
      </c>
      <c r="E12" s="17">
        <v>7.36125687818249E-2</v>
      </c>
      <c r="F12" s="17"/>
      <c r="G12" s="17">
        <v>9.9464285421471593E-2</v>
      </c>
      <c r="H12" s="17">
        <v>4.8272282297635097E-2</v>
      </c>
      <c r="I12" s="17">
        <v>7.1666009666660202E-2</v>
      </c>
      <c r="J12" s="17">
        <v>6.2977640783211802E-2</v>
      </c>
      <c r="K12" s="17"/>
      <c r="L12" s="17">
        <v>5.7106319776238E-2</v>
      </c>
      <c r="M12" s="17">
        <v>7.8475191685825493E-2</v>
      </c>
      <c r="N12" s="17">
        <v>7.7149746398146896E-2</v>
      </c>
      <c r="O12" s="17">
        <v>7.2743491956991799E-2</v>
      </c>
      <c r="P12" s="17"/>
      <c r="Q12" s="17">
        <v>6.9141903499088594E-2</v>
      </c>
      <c r="R12" s="17">
        <v>7.5377789915823001E-2</v>
      </c>
      <c r="S12" s="17">
        <v>0.105336283639552</v>
      </c>
    </row>
    <row r="13" spans="2:19" x14ac:dyDescent="0.3">
      <c r="B13" s="18" t="s">
        <v>118</v>
      </c>
      <c r="C13" s="17">
        <v>1.7539990036955801E-2</v>
      </c>
      <c r="D13" s="17">
        <v>2.2141637022120599E-2</v>
      </c>
      <c r="E13" s="17">
        <v>1.30918080895433E-2</v>
      </c>
      <c r="F13" s="17"/>
      <c r="G13" s="17">
        <v>1.5864285038694401E-2</v>
      </c>
      <c r="H13" s="17">
        <v>1.4360608939945899E-2</v>
      </c>
      <c r="I13" s="17">
        <v>1.5026298752153E-2</v>
      </c>
      <c r="J13" s="17">
        <v>2.5939427872168099E-2</v>
      </c>
      <c r="K13" s="17"/>
      <c r="L13" s="17">
        <v>2.4414654102038202E-2</v>
      </c>
      <c r="M13" s="17">
        <v>1.8626364927357999E-2</v>
      </c>
      <c r="N13" s="17">
        <v>1.6711232197395599E-2</v>
      </c>
      <c r="O13" s="17">
        <v>1.03881670300753E-2</v>
      </c>
      <c r="P13" s="17"/>
      <c r="Q13" s="17">
        <v>1.90231587921974E-2</v>
      </c>
      <c r="R13" s="17">
        <v>2.8314686313505501E-2</v>
      </c>
      <c r="S13" s="17">
        <v>1.1616580259531601E-2</v>
      </c>
    </row>
    <row r="14" spans="2:19" x14ac:dyDescent="0.3">
      <c r="B14" s="18" t="s">
        <v>60</v>
      </c>
      <c r="C14" s="17">
        <v>8.7755596864252494E-2</v>
      </c>
      <c r="D14" s="17">
        <v>9.6669356599097894E-2</v>
      </c>
      <c r="E14" s="17">
        <v>7.95985097770118E-2</v>
      </c>
      <c r="F14" s="17"/>
      <c r="G14" s="17">
        <v>8.5814711522343504E-2</v>
      </c>
      <c r="H14" s="17">
        <v>0.107616567828203</v>
      </c>
      <c r="I14" s="17">
        <v>7.1924449491077694E-2</v>
      </c>
      <c r="J14" s="17">
        <v>8.3922245872731005E-2</v>
      </c>
      <c r="K14" s="17"/>
      <c r="L14" s="17">
        <v>0.17129965339883499</v>
      </c>
      <c r="M14" s="17">
        <v>8.3748038833653601E-2</v>
      </c>
      <c r="N14" s="17">
        <v>5.2197050401589201E-2</v>
      </c>
      <c r="O14" s="17">
        <v>4.7067714598026E-2</v>
      </c>
      <c r="P14" s="17"/>
      <c r="Q14" s="17">
        <v>9.0990557026659299E-2</v>
      </c>
      <c r="R14" s="17">
        <v>3.6047332126959999E-2</v>
      </c>
      <c r="S14" s="17">
        <v>8.8796361829579007E-2</v>
      </c>
    </row>
    <row r="15" spans="2:19" x14ac:dyDescent="0.3">
      <c r="B15" s="18" t="s">
        <v>119</v>
      </c>
      <c r="C15" s="20">
        <v>0.62124249550496702</v>
      </c>
      <c r="D15" s="20">
        <v>0.61399089361685599</v>
      </c>
      <c r="E15" s="20">
        <v>0.62681110988449495</v>
      </c>
      <c r="F15" s="20"/>
      <c r="G15" s="20">
        <v>0.59701768425445001</v>
      </c>
      <c r="H15" s="20">
        <v>0.613164888362425</v>
      </c>
      <c r="I15" s="20">
        <v>0.65675354932192997</v>
      </c>
      <c r="J15" s="20">
        <v>0.62650163316881002</v>
      </c>
      <c r="K15" s="20"/>
      <c r="L15" s="20">
        <v>0.51073755189158698</v>
      </c>
      <c r="M15" s="20">
        <v>0.61248230671314996</v>
      </c>
      <c r="N15" s="20">
        <v>0.66987167186297303</v>
      </c>
      <c r="O15" s="20">
        <v>0.68854050367201403</v>
      </c>
      <c r="P15" s="20"/>
      <c r="Q15" s="20">
        <v>0.62562147817226899</v>
      </c>
      <c r="R15" s="20">
        <v>0.66085936804283496</v>
      </c>
      <c r="S15" s="20">
        <v>0.56442457296789605</v>
      </c>
    </row>
    <row r="16" spans="2:19" x14ac:dyDescent="0.3">
      <c r="B16" s="18" t="s">
        <v>120</v>
      </c>
      <c r="C16" s="20">
        <v>8.9163513151116203E-2</v>
      </c>
      <c r="D16" s="20">
        <v>9.2386856221652602E-2</v>
      </c>
      <c r="E16" s="20">
        <v>8.6704376871368199E-2</v>
      </c>
      <c r="F16" s="20"/>
      <c r="G16" s="20">
        <v>0.11532857046016599</v>
      </c>
      <c r="H16" s="20">
        <v>6.2632891237581007E-2</v>
      </c>
      <c r="I16" s="20">
        <v>8.6692308418813202E-2</v>
      </c>
      <c r="J16" s="20">
        <v>8.8917068655379905E-2</v>
      </c>
      <c r="K16" s="20"/>
      <c r="L16" s="20">
        <v>8.1520973878276198E-2</v>
      </c>
      <c r="M16" s="20">
        <v>9.7101556613183607E-2</v>
      </c>
      <c r="N16" s="20">
        <v>9.3860978595542502E-2</v>
      </c>
      <c r="O16" s="20">
        <v>8.3131658987067106E-2</v>
      </c>
      <c r="P16" s="20"/>
      <c r="Q16" s="20">
        <v>8.8165062291285998E-2</v>
      </c>
      <c r="R16" s="20">
        <v>0.10369247622932901</v>
      </c>
      <c r="S16" s="20">
        <v>0.11695286389908401</v>
      </c>
    </row>
    <row r="17" spans="2:19" hidden="1" x14ac:dyDescent="0.3">
      <c r="B17" s="18" t="s">
        <v>67</v>
      </c>
      <c r="C17" s="21">
        <v>0.53207898235385098</v>
      </c>
      <c r="D17" s="21">
        <v>0.521604037395203</v>
      </c>
      <c r="E17" s="21">
        <v>0.54010673301312695</v>
      </c>
      <c r="F17" s="21"/>
      <c r="G17" s="21">
        <v>0.48168911379428397</v>
      </c>
      <c r="H17" s="21">
        <v>0.55053199712484402</v>
      </c>
      <c r="I17" s="21">
        <v>0.57006124090311705</v>
      </c>
      <c r="J17" s="21">
        <v>0.53758456451342995</v>
      </c>
      <c r="K17" s="21"/>
      <c r="L17" s="21">
        <v>0.42921657801330998</v>
      </c>
      <c r="M17" s="21">
        <v>0.51538075009996598</v>
      </c>
      <c r="N17" s="21">
        <v>0.57601069326743004</v>
      </c>
      <c r="O17" s="21">
        <v>0.60540884468494705</v>
      </c>
      <c r="P17" s="21"/>
      <c r="Q17" s="21">
        <v>0.53745641588098303</v>
      </c>
      <c r="R17" s="21">
        <v>0.55716689181350598</v>
      </c>
      <c r="S17" s="21">
        <v>0.44747170906881201</v>
      </c>
    </row>
    <row r="18" spans="2:19" x14ac:dyDescent="0.3">
      <c r="B18" s="16"/>
    </row>
    <row r="19" spans="2:19" x14ac:dyDescent="0.3">
      <c r="B19" t="s">
        <v>51</v>
      </c>
    </row>
    <row r="20" spans="2:19" x14ac:dyDescent="0.3">
      <c r="B20" t="s">
        <v>52</v>
      </c>
    </row>
    <row r="22" spans="2:19" x14ac:dyDescent="0.3">
      <c r="B22"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S22"/>
  <sheetViews>
    <sheetView showGridLines="0"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139</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112</v>
      </c>
      <c r="C9" s="17">
        <v>9.2402297047583307E-2</v>
      </c>
      <c r="D9" s="17">
        <v>9.8109217770998403E-2</v>
      </c>
      <c r="E9" s="17">
        <v>8.7489210631760794E-2</v>
      </c>
      <c r="F9" s="17"/>
      <c r="G9" s="17">
        <v>8.1436142062068895E-2</v>
      </c>
      <c r="H9" s="17">
        <v>9.6859675151248797E-2</v>
      </c>
      <c r="I9" s="17">
        <v>9.54325650436713E-2</v>
      </c>
      <c r="J9" s="17">
        <v>0.10062582891557301</v>
      </c>
      <c r="K9" s="17"/>
      <c r="L9" s="17">
        <v>6.3879000635279903E-2</v>
      </c>
      <c r="M9" s="17">
        <v>7.6034303407736203E-2</v>
      </c>
      <c r="N9" s="17">
        <v>8.5115496966754106E-2</v>
      </c>
      <c r="O9" s="17">
        <v>0.14652259872530099</v>
      </c>
      <c r="P9" s="17"/>
      <c r="Q9" s="17">
        <v>8.5600921260068505E-2</v>
      </c>
      <c r="R9" s="17">
        <v>0.14212137275606801</v>
      </c>
      <c r="S9" s="17">
        <v>0.111293654663862</v>
      </c>
    </row>
    <row r="10" spans="2:19" x14ac:dyDescent="0.3">
      <c r="B10" s="18" t="s">
        <v>135</v>
      </c>
      <c r="C10" s="17">
        <v>0.26333249598668901</v>
      </c>
      <c r="D10" s="17">
        <v>0.24802920930306199</v>
      </c>
      <c r="E10" s="17">
        <v>0.27876961996326299</v>
      </c>
      <c r="F10" s="17"/>
      <c r="G10" s="17">
        <v>0.26171378529470402</v>
      </c>
      <c r="H10" s="17">
        <v>0.24895815918917999</v>
      </c>
      <c r="I10" s="17">
        <v>0.29360117571524802</v>
      </c>
      <c r="J10" s="17">
        <v>0.25340795428766899</v>
      </c>
      <c r="K10" s="17"/>
      <c r="L10" s="17">
        <v>0.22778478653127199</v>
      </c>
      <c r="M10" s="17">
        <v>0.26871825378743802</v>
      </c>
      <c r="N10" s="17">
        <v>0.278364910182335</v>
      </c>
      <c r="O10" s="17">
        <v>0.27677006832863699</v>
      </c>
      <c r="P10" s="17"/>
      <c r="Q10" s="17">
        <v>0.26191668889185099</v>
      </c>
      <c r="R10" s="17">
        <v>0.24051398381652001</v>
      </c>
      <c r="S10" s="17">
        <v>0.27997494209073398</v>
      </c>
    </row>
    <row r="11" spans="2:19" x14ac:dyDescent="0.3">
      <c r="B11" s="18" t="s">
        <v>115</v>
      </c>
      <c r="C11" s="17">
        <v>0.239331574409193</v>
      </c>
      <c r="D11" s="17">
        <v>0.231438055720708</v>
      </c>
      <c r="E11" s="17">
        <v>0.24709479643017099</v>
      </c>
      <c r="F11" s="17"/>
      <c r="G11" s="17">
        <v>0.20060832073968099</v>
      </c>
      <c r="H11" s="17">
        <v>0.24452142241494901</v>
      </c>
      <c r="I11" s="17">
        <v>0.24743079999999801</v>
      </c>
      <c r="J11" s="17">
        <v>0.27534619527354098</v>
      </c>
      <c r="K11" s="17"/>
      <c r="L11" s="17">
        <v>0.25550256922865899</v>
      </c>
      <c r="M11" s="17">
        <v>0.25249324266852402</v>
      </c>
      <c r="N11" s="17">
        <v>0.219078489218762</v>
      </c>
      <c r="O11" s="17">
        <v>0.23086628422298999</v>
      </c>
      <c r="P11" s="17"/>
      <c r="Q11" s="17">
        <v>0.24530429751414301</v>
      </c>
      <c r="R11" s="17">
        <v>0.20573025863569999</v>
      </c>
      <c r="S11" s="17">
        <v>0.21116384235239199</v>
      </c>
    </row>
    <row r="12" spans="2:19" x14ac:dyDescent="0.3">
      <c r="B12" s="18" t="s">
        <v>136</v>
      </c>
      <c r="C12" s="17">
        <v>0.207409716972836</v>
      </c>
      <c r="D12" s="17">
        <v>0.22216774217577101</v>
      </c>
      <c r="E12" s="17">
        <v>0.192727355973802</v>
      </c>
      <c r="F12" s="17"/>
      <c r="G12" s="17">
        <v>0.22044639397607299</v>
      </c>
      <c r="H12" s="17">
        <v>0.21935176254879499</v>
      </c>
      <c r="I12" s="17">
        <v>0.20345284862559199</v>
      </c>
      <c r="J12" s="17">
        <v>0.182668036678615</v>
      </c>
      <c r="K12" s="17"/>
      <c r="L12" s="17">
        <v>0.19688902579263701</v>
      </c>
      <c r="M12" s="17">
        <v>0.21153795229580599</v>
      </c>
      <c r="N12" s="17">
        <v>0.22060072185504101</v>
      </c>
      <c r="O12" s="17">
        <v>0.19917521749693801</v>
      </c>
      <c r="P12" s="17"/>
      <c r="Q12" s="17">
        <v>0.20579975434168499</v>
      </c>
      <c r="R12" s="17">
        <v>0.19896681225673299</v>
      </c>
      <c r="S12" s="17">
        <v>0.22070402245300799</v>
      </c>
    </row>
    <row r="13" spans="2:19" x14ac:dyDescent="0.3">
      <c r="B13" s="18" t="s">
        <v>118</v>
      </c>
      <c r="C13" s="17">
        <v>0.124537027129584</v>
      </c>
      <c r="D13" s="17">
        <v>0.12574827160573901</v>
      </c>
      <c r="E13" s="17">
        <v>0.121828066722431</v>
      </c>
      <c r="F13" s="17"/>
      <c r="G13" s="17">
        <v>0.18458466487987099</v>
      </c>
      <c r="H13" s="17">
        <v>0.101388486274492</v>
      </c>
      <c r="I13" s="17">
        <v>9.0688753008133297E-2</v>
      </c>
      <c r="J13" s="17">
        <v>0.102137687753638</v>
      </c>
      <c r="K13" s="17"/>
      <c r="L13" s="17">
        <v>0.118408320972526</v>
      </c>
      <c r="M13" s="17">
        <v>0.128026921622896</v>
      </c>
      <c r="N13" s="17">
        <v>0.146805987409619</v>
      </c>
      <c r="O13" s="17">
        <v>0.102766495038374</v>
      </c>
      <c r="P13" s="17"/>
      <c r="Q13" s="17">
        <v>0.12327546497439799</v>
      </c>
      <c r="R13" s="17">
        <v>0.17698379617372501</v>
      </c>
      <c r="S13" s="17">
        <v>0.133497814849038</v>
      </c>
    </row>
    <row r="14" spans="2:19" x14ac:dyDescent="0.3">
      <c r="B14" s="18" t="s">
        <v>60</v>
      </c>
      <c r="C14" s="17">
        <v>7.2986888454115398E-2</v>
      </c>
      <c r="D14" s="17">
        <v>7.4507503423722796E-2</v>
      </c>
      <c r="E14" s="17">
        <v>7.2090950278571694E-2</v>
      </c>
      <c r="F14" s="17"/>
      <c r="G14" s="17">
        <v>5.1210693047602798E-2</v>
      </c>
      <c r="H14" s="17">
        <v>8.8920494421335705E-2</v>
      </c>
      <c r="I14" s="17">
        <v>6.9393857607357695E-2</v>
      </c>
      <c r="J14" s="17">
        <v>8.5814297090964095E-2</v>
      </c>
      <c r="K14" s="17"/>
      <c r="L14" s="17">
        <v>0.13753629683962601</v>
      </c>
      <c r="M14" s="17">
        <v>6.3189326217599401E-2</v>
      </c>
      <c r="N14" s="17">
        <v>5.0034394367488501E-2</v>
      </c>
      <c r="O14" s="17">
        <v>4.38993361877602E-2</v>
      </c>
      <c r="P14" s="17"/>
      <c r="Q14" s="17">
        <v>7.8102873017855207E-2</v>
      </c>
      <c r="R14" s="17">
        <v>3.5683776361253097E-2</v>
      </c>
      <c r="S14" s="17">
        <v>4.3365723590965501E-2</v>
      </c>
    </row>
    <row r="15" spans="2:19" x14ac:dyDescent="0.3">
      <c r="B15" s="18" t="s">
        <v>119</v>
      </c>
      <c r="C15" s="20">
        <v>0.35573479303427202</v>
      </c>
      <c r="D15" s="20">
        <v>0.34613842707406001</v>
      </c>
      <c r="E15" s="20">
        <v>0.36625883059502401</v>
      </c>
      <c r="F15" s="20"/>
      <c r="G15" s="20">
        <v>0.34314992735677302</v>
      </c>
      <c r="H15" s="20">
        <v>0.34581783434042801</v>
      </c>
      <c r="I15" s="20">
        <v>0.389033740758919</v>
      </c>
      <c r="J15" s="20">
        <v>0.35403378320324203</v>
      </c>
      <c r="K15" s="20"/>
      <c r="L15" s="20">
        <v>0.291663787166552</v>
      </c>
      <c r="M15" s="20">
        <v>0.344752557195174</v>
      </c>
      <c r="N15" s="20">
        <v>0.36348040714908902</v>
      </c>
      <c r="O15" s="20">
        <v>0.42329266705393798</v>
      </c>
      <c r="P15" s="20"/>
      <c r="Q15" s="20">
        <v>0.34751761015192001</v>
      </c>
      <c r="R15" s="20">
        <v>0.38263535657258801</v>
      </c>
      <c r="S15" s="20">
        <v>0.39126859675459602</v>
      </c>
    </row>
    <row r="16" spans="2:19" x14ac:dyDescent="0.3">
      <c r="B16" s="18" t="s">
        <v>120</v>
      </c>
      <c r="C16" s="20">
        <v>0.33194674410241998</v>
      </c>
      <c r="D16" s="20">
        <v>0.34791601378150899</v>
      </c>
      <c r="E16" s="20">
        <v>0.31455542269623299</v>
      </c>
      <c r="F16" s="20"/>
      <c r="G16" s="20">
        <v>0.40503105885594298</v>
      </c>
      <c r="H16" s="20">
        <v>0.320740248823287</v>
      </c>
      <c r="I16" s="20">
        <v>0.29414160163372499</v>
      </c>
      <c r="J16" s="20">
        <v>0.28480572443225299</v>
      </c>
      <c r="K16" s="20"/>
      <c r="L16" s="20">
        <v>0.31529734676516402</v>
      </c>
      <c r="M16" s="20">
        <v>0.33956487391870199</v>
      </c>
      <c r="N16" s="20">
        <v>0.36740670926466101</v>
      </c>
      <c r="O16" s="20">
        <v>0.30194171253531199</v>
      </c>
      <c r="P16" s="20"/>
      <c r="Q16" s="20">
        <v>0.32907521931608202</v>
      </c>
      <c r="R16" s="20">
        <v>0.37595060843045802</v>
      </c>
      <c r="S16" s="20">
        <v>0.35420183730204602</v>
      </c>
    </row>
    <row r="17" spans="2:19" hidden="1" x14ac:dyDescent="0.3">
      <c r="B17" s="18" t="s">
        <v>67</v>
      </c>
      <c r="C17" s="21">
        <v>2.3788048931852501E-2</v>
      </c>
      <c r="D17" s="21">
        <v>-1.7775867074494901E-3</v>
      </c>
      <c r="E17" s="21">
        <v>5.1703407898791097E-2</v>
      </c>
      <c r="F17" s="21"/>
      <c r="G17" s="21">
        <v>-6.18811314991701E-2</v>
      </c>
      <c r="H17" s="21">
        <v>2.5077585517141801E-2</v>
      </c>
      <c r="I17" s="21">
        <v>9.4892139125193703E-2</v>
      </c>
      <c r="J17" s="21">
        <v>6.9228058770989295E-2</v>
      </c>
      <c r="K17" s="21"/>
      <c r="L17" s="21">
        <v>-2.3633559598611999E-2</v>
      </c>
      <c r="M17" s="21">
        <v>5.1876832764721197E-3</v>
      </c>
      <c r="N17" s="21">
        <v>-3.9263021155715996E-3</v>
      </c>
      <c r="O17" s="21">
        <v>0.121350954518626</v>
      </c>
      <c r="P17" s="21"/>
      <c r="Q17" s="21">
        <v>1.8442390835837399E-2</v>
      </c>
      <c r="R17" s="21">
        <v>6.6847481421299397E-3</v>
      </c>
      <c r="S17" s="21">
        <v>3.7066759452550502E-2</v>
      </c>
    </row>
    <row r="18" spans="2:19" x14ac:dyDescent="0.3">
      <c r="B18" s="16"/>
    </row>
    <row r="19" spans="2:19" x14ac:dyDescent="0.3">
      <c r="B19" t="s">
        <v>51</v>
      </c>
    </row>
    <row r="20" spans="2:19" x14ac:dyDescent="0.3">
      <c r="B20" t="s">
        <v>52</v>
      </c>
    </row>
    <row r="22" spans="2:19" x14ac:dyDescent="0.3">
      <c r="B22"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S22"/>
  <sheetViews>
    <sheetView showGridLines="0"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140</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112</v>
      </c>
      <c r="C9" s="17">
        <v>9.5113630600706003E-2</v>
      </c>
      <c r="D9" s="17">
        <v>9.1543933805874597E-2</v>
      </c>
      <c r="E9" s="17">
        <v>9.8584738185443097E-2</v>
      </c>
      <c r="F9" s="17"/>
      <c r="G9" s="17">
        <v>9.1126708732410799E-2</v>
      </c>
      <c r="H9" s="17">
        <v>7.4122255907770093E-2</v>
      </c>
      <c r="I9" s="17">
        <v>0.124927851868811</v>
      </c>
      <c r="J9" s="17">
        <v>9.6862028127488703E-2</v>
      </c>
      <c r="K9" s="17"/>
      <c r="L9" s="17">
        <v>7.3343521100836306E-2</v>
      </c>
      <c r="M9" s="17">
        <v>8.7675952902777896E-2</v>
      </c>
      <c r="N9" s="17">
        <v>0.10443569409098399</v>
      </c>
      <c r="O9" s="17">
        <v>0.114829134787059</v>
      </c>
      <c r="P9" s="17"/>
      <c r="Q9" s="17">
        <v>8.2113167902224907E-2</v>
      </c>
      <c r="R9" s="17">
        <v>0.153924269583113</v>
      </c>
      <c r="S9" s="17">
        <v>0.11401686315834</v>
      </c>
    </row>
    <row r="10" spans="2:19" x14ac:dyDescent="0.3">
      <c r="B10" s="18" t="s">
        <v>135</v>
      </c>
      <c r="C10" s="17">
        <v>0.39075646830015098</v>
      </c>
      <c r="D10" s="17">
        <v>0.36137408533537801</v>
      </c>
      <c r="E10" s="17">
        <v>0.420727820847213</v>
      </c>
      <c r="F10" s="17"/>
      <c r="G10" s="17">
        <v>0.37501003976433001</v>
      </c>
      <c r="H10" s="17">
        <v>0.39234037443148601</v>
      </c>
      <c r="I10" s="17">
        <v>0.381162273233836</v>
      </c>
      <c r="J10" s="17">
        <v>0.41805420331757598</v>
      </c>
      <c r="K10" s="17"/>
      <c r="L10" s="17">
        <v>0.40453751063860599</v>
      </c>
      <c r="M10" s="17">
        <v>0.39806361677447399</v>
      </c>
      <c r="N10" s="17">
        <v>0.35355199504613599</v>
      </c>
      <c r="O10" s="17">
        <v>0.40937715041004202</v>
      </c>
      <c r="P10" s="17"/>
      <c r="Q10" s="17">
        <v>0.40333079577445202</v>
      </c>
      <c r="R10" s="17">
        <v>0.377542616107166</v>
      </c>
      <c r="S10" s="17">
        <v>0.31571898846707902</v>
      </c>
    </row>
    <row r="11" spans="2:19" x14ac:dyDescent="0.3">
      <c r="B11" s="18" t="s">
        <v>115</v>
      </c>
      <c r="C11" s="17">
        <v>0.24620416299776901</v>
      </c>
      <c r="D11" s="17">
        <v>0.24348979375113899</v>
      </c>
      <c r="E11" s="17">
        <v>0.24804008344846301</v>
      </c>
      <c r="F11" s="17"/>
      <c r="G11" s="17">
        <v>0.24415602494435401</v>
      </c>
      <c r="H11" s="17">
        <v>0.246544482333826</v>
      </c>
      <c r="I11" s="17">
        <v>0.26221849522296398</v>
      </c>
      <c r="J11" s="17">
        <v>0.23112284622539001</v>
      </c>
      <c r="K11" s="17"/>
      <c r="L11" s="17">
        <v>0.23767518539349999</v>
      </c>
      <c r="M11" s="17">
        <v>0.224802874815486</v>
      </c>
      <c r="N11" s="17">
        <v>0.27638855080568497</v>
      </c>
      <c r="O11" s="17">
        <v>0.24518017046118101</v>
      </c>
      <c r="P11" s="17"/>
      <c r="Q11" s="17">
        <v>0.24937293134006899</v>
      </c>
      <c r="R11" s="17">
        <v>0.213933026850708</v>
      </c>
      <c r="S11" s="17">
        <v>0.22994596066445699</v>
      </c>
    </row>
    <row r="12" spans="2:19" x14ac:dyDescent="0.3">
      <c r="B12" s="18" t="s">
        <v>136</v>
      </c>
      <c r="C12" s="17">
        <v>0.17564461991126001</v>
      </c>
      <c r="D12" s="17">
        <v>0.198659286859623</v>
      </c>
      <c r="E12" s="17">
        <v>0.154148533389976</v>
      </c>
      <c r="F12" s="17"/>
      <c r="G12" s="17">
        <v>0.20361200017051301</v>
      </c>
      <c r="H12" s="17">
        <v>0.19418952904634099</v>
      </c>
      <c r="I12" s="17">
        <v>0.15665025465260499</v>
      </c>
      <c r="J12" s="17">
        <v>0.138794052023441</v>
      </c>
      <c r="K12" s="17"/>
      <c r="L12" s="17">
        <v>0.14752735945003001</v>
      </c>
      <c r="M12" s="17">
        <v>0.199382900783731</v>
      </c>
      <c r="N12" s="17">
        <v>0.188049602845031</v>
      </c>
      <c r="O12" s="17">
        <v>0.16464876706620901</v>
      </c>
      <c r="P12" s="17"/>
      <c r="Q12" s="17">
        <v>0.17371263551806601</v>
      </c>
      <c r="R12" s="17">
        <v>0.181328270063424</v>
      </c>
      <c r="S12" s="17">
        <v>0.248774065887093</v>
      </c>
    </row>
    <row r="13" spans="2:19" x14ac:dyDescent="0.3">
      <c r="B13" s="18" t="s">
        <v>118</v>
      </c>
      <c r="C13" s="17">
        <v>5.1247830782271103E-2</v>
      </c>
      <c r="D13" s="17">
        <v>6.0300141963920299E-2</v>
      </c>
      <c r="E13" s="17">
        <v>4.1470362573760501E-2</v>
      </c>
      <c r="F13" s="17"/>
      <c r="G13" s="17">
        <v>6.6412966064620799E-2</v>
      </c>
      <c r="H13" s="17">
        <v>3.82842500874453E-2</v>
      </c>
      <c r="I13" s="17">
        <v>4.85091783876501E-2</v>
      </c>
      <c r="J13" s="17">
        <v>4.7517847233840997E-2</v>
      </c>
      <c r="K13" s="17"/>
      <c r="L13" s="17">
        <v>4.5893317866093297E-2</v>
      </c>
      <c r="M13" s="17">
        <v>5.45259404940239E-2</v>
      </c>
      <c r="N13" s="17">
        <v>5.8908954015543899E-2</v>
      </c>
      <c r="O13" s="17">
        <v>4.4757320259266299E-2</v>
      </c>
      <c r="P13" s="17"/>
      <c r="Q13" s="17">
        <v>4.7587281554466697E-2</v>
      </c>
      <c r="R13" s="17">
        <v>5.4180608994188098E-2</v>
      </c>
      <c r="S13" s="17">
        <v>7.3970339049427306E-2</v>
      </c>
    </row>
    <row r="14" spans="2:19" x14ac:dyDescent="0.3">
      <c r="B14" s="18" t="s">
        <v>60</v>
      </c>
      <c r="C14" s="17">
        <v>4.1033287407842498E-2</v>
      </c>
      <c r="D14" s="17">
        <v>4.4632758284064697E-2</v>
      </c>
      <c r="E14" s="17">
        <v>3.7028461555144103E-2</v>
      </c>
      <c r="F14" s="17"/>
      <c r="G14" s="17">
        <v>1.9682260323771E-2</v>
      </c>
      <c r="H14" s="17">
        <v>5.4519108193132299E-2</v>
      </c>
      <c r="I14" s="17">
        <v>2.6531946634133899E-2</v>
      </c>
      <c r="J14" s="17">
        <v>6.7649023072263295E-2</v>
      </c>
      <c r="K14" s="17"/>
      <c r="L14" s="17">
        <v>9.1023105550934097E-2</v>
      </c>
      <c r="M14" s="17">
        <v>3.5548714229506298E-2</v>
      </c>
      <c r="N14" s="17">
        <v>1.8665203196620701E-2</v>
      </c>
      <c r="O14" s="17">
        <v>2.1207457016242898E-2</v>
      </c>
      <c r="P14" s="17"/>
      <c r="Q14" s="17">
        <v>4.3883187910721197E-2</v>
      </c>
      <c r="R14" s="17">
        <v>1.90912084014003E-2</v>
      </c>
      <c r="S14" s="17">
        <v>1.7573782773604399E-2</v>
      </c>
    </row>
    <row r="15" spans="2:19" x14ac:dyDescent="0.3">
      <c r="B15" s="18" t="s">
        <v>119</v>
      </c>
      <c r="C15" s="20">
        <v>0.48587009890085697</v>
      </c>
      <c r="D15" s="20">
        <v>0.45291801914125301</v>
      </c>
      <c r="E15" s="20">
        <v>0.51931255903265605</v>
      </c>
      <c r="F15" s="20"/>
      <c r="G15" s="20">
        <v>0.46613674849674003</v>
      </c>
      <c r="H15" s="20">
        <v>0.466462630339256</v>
      </c>
      <c r="I15" s="20">
        <v>0.50609012510264695</v>
      </c>
      <c r="J15" s="20">
        <v>0.51491623144506504</v>
      </c>
      <c r="K15" s="20"/>
      <c r="L15" s="20">
        <v>0.47788103173944202</v>
      </c>
      <c r="M15" s="20">
        <v>0.48573956967725201</v>
      </c>
      <c r="N15" s="20">
        <v>0.45798768913712001</v>
      </c>
      <c r="O15" s="20">
        <v>0.5242062851971</v>
      </c>
      <c r="P15" s="20"/>
      <c r="Q15" s="20">
        <v>0.48544396367667703</v>
      </c>
      <c r="R15" s="20">
        <v>0.531466885690279</v>
      </c>
      <c r="S15" s="20">
        <v>0.429735851625418</v>
      </c>
    </row>
    <row r="16" spans="2:19" x14ac:dyDescent="0.3">
      <c r="B16" s="18" t="s">
        <v>120</v>
      </c>
      <c r="C16" s="20">
        <v>0.22689245069353101</v>
      </c>
      <c r="D16" s="20">
        <v>0.258959428823544</v>
      </c>
      <c r="E16" s="20">
        <v>0.19561889596373699</v>
      </c>
      <c r="F16" s="20"/>
      <c r="G16" s="20">
        <v>0.270024966235134</v>
      </c>
      <c r="H16" s="20">
        <v>0.232473779133786</v>
      </c>
      <c r="I16" s="20">
        <v>0.205159433040255</v>
      </c>
      <c r="J16" s="20">
        <v>0.186311899257282</v>
      </c>
      <c r="K16" s="20"/>
      <c r="L16" s="20">
        <v>0.193420677316124</v>
      </c>
      <c r="M16" s="20">
        <v>0.25390884127775498</v>
      </c>
      <c r="N16" s="20">
        <v>0.246958556860575</v>
      </c>
      <c r="O16" s="20">
        <v>0.209406087325476</v>
      </c>
      <c r="P16" s="20"/>
      <c r="Q16" s="20">
        <v>0.22129991707253299</v>
      </c>
      <c r="R16" s="20">
        <v>0.235508879057612</v>
      </c>
      <c r="S16" s="20">
        <v>0.32274440493652001</v>
      </c>
    </row>
    <row r="17" spans="2:19" hidden="1" x14ac:dyDescent="0.3">
      <c r="B17" s="18" t="s">
        <v>67</v>
      </c>
      <c r="C17" s="21">
        <v>0.25897764820732699</v>
      </c>
      <c r="D17" s="21">
        <v>0.19395859031770901</v>
      </c>
      <c r="E17" s="21">
        <v>0.323693663068919</v>
      </c>
      <c r="F17" s="21"/>
      <c r="G17" s="21">
        <v>0.196111782261606</v>
      </c>
      <c r="H17" s="21">
        <v>0.23398885120547</v>
      </c>
      <c r="I17" s="21">
        <v>0.30093069206239198</v>
      </c>
      <c r="J17" s="21">
        <v>0.32860433218778201</v>
      </c>
      <c r="K17" s="21"/>
      <c r="L17" s="21">
        <v>0.28446035442331802</v>
      </c>
      <c r="M17" s="21">
        <v>0.231830728399497</v>
      </c>
      <c r="N17" s="21">
        <v>0.21102913227654499</v>
      </c>
      <c r="O17" s="21">
        <v>0.314800197871625</v>
      </c>
      <c r="P17" s="21"/>
      <c r="Q17" s="21">
        <v>0.26414404660414398</v>
      </c>
      <c r="R17" s="21">
        <v>0.29595800663266703</v>
      </c>
      <c r="S17" s="21">
        <v>0.106991446688898</v>
      </c>
    </row>
    <row r="18" spans="2:19" x14ac:dyDescent="0.3">
      <c r="B18" s="16"/>
    </row>
    <row r="19" spans="2:19" x14ac:dyDescent="0.3">
      <c r="B19" t="s">
        <v>51</v>
      </c>
    </row>
    <row r="20" spans="2:19" x14ac:dyDescent="0.3">
      <c r="B20" t="s">
        <v>52</v>
      </c>
    </row>
    <row r="22" spans="2:19" x14ac:dyDescent="0.3">
      <c r="B22"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S22"/>
  <sheetViews>
    <sheetView showGridLines="0"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141</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112</v>
      </c>
      <c r="C9" s="17">
        <v>0.112430776254987</v>
      </c>
      <c r="D9" s="17">
        <v>0.103336972677672</v>
      </c>
      <c r="E9" s="17">
        <v>0.120254920320463</v>
      </c>
      <c r="F9" s="17"/>
      <c r="G9" s="17">
        <v>0.113530039592784</v>
      </c>
      <c r="H9" s="17">
        <v>0.108707597287928</v>
      </c>
      <c r="I9" s="17">
        <v>0.105048142004962</v>
      </c>
      <c r="J9" s="17">
        <v>0.12059444680273899</v>
      </c>
      <c r="K9" s="17"/>
      <c r="L9" s="17">
        <v>7.4907007024441502E-2</v>
      </c>
      <c r="M9" s="17">
        <v>8.4102372252784899E-2</v>
      </c>
      <c r="N9" s="17">
        <v>0.110777226774532</v>
      </c>
      <c r="O9" s="17">
        <v>0.18238476742507501</v>
      </c>
      <c r="P9" s="17"/>
      <c r="Q9" s="17">
        <v>9.8548934471563196E-2</v>
      </c>
      <c r="R9" s="17">
        <v>0.22556193131346999</v>
      </c>
      <c r="S9" s="17">
        <v>9.8237855797018506E-2</v>
      </c>
    </row>
    <row r="10" spans="2:19" x14ac:dyDescent="0.3">
      <c r="B10" s="18" t="s">
        <v>135</v>
      </c>
      <c r="C10" s="17">
        <v>0.35762584214452497</v>
      </c>
      <c r="D10" s="17">
        <v>0.34350187990625097</v>
      </c>
      <c r="E10" s="17">
        <v>0.37164837247374599</v>
      </c>
      <c r="F10" s="17"/>
      <c r="G10" s="17">
        <v>0.34158334928888301</v>
      </c>
      <c r="H10" s="17">
        <v>0.38053372220010301</v>
      </c>
      <c r="I10" s="17">
        <v>0.380418963869813</v>
      </c>
      <c r="J10" s="17">
        <v>0.33286594537095798</v>
      </c>
      <c r="K10" s="17"/>
      <c r="L10" s="17">
        <v>0.35684419531098099</v>
      </c>
      <c r="M10" s="17">
        <v>0.38087016984602601</v>
      </c>
      <c r="N10" s="17">
        <v>0.331575211113734</v>
      </c>
      <c r="O10" s="17">
        <v>0.361488864265123</v>
      </c>
      <c r="P10" s="17"/>
      <c r="Q10" s="17">
        <v>0.36065322272362299</v>
      </c>
      <c r="R10" s="17">
        <v>0.34418696700942603</v>
      </c>
      <c r="S10" s="17">
        <v>0.36686780452893403</v>
      </c>
    </row>
    <row r="11" spans="2:19" x14ac:dyDescent="0.3">
      <c r="B11" s="18" t="s">
        <v>115</v>
      </c>
      <c r="C11" s="17">
        <v>0.239498288027541</v>
      </c>
      <c r="D11" s="17">
        <v>0.23856483114204699</v>
      </c>
      <c r="E11" s="17">
        <v>0.24069512480775701</v>
      </c>
      <c r="F11" s="17"/>
      <c r="G11" s="17">
        <v>0.232249802121194</v>
      </c>
      <c r="H11" s="17">
        <v>0.23729083554208799</v>
      </c>
      <c r="I11" s="17">
        <v>0.23737592432660601</v>
      </c>
      <c r="J11" s="17">
        <v>0.25379670703610602</v>
      </c>
      <c r="K11" s="17"/>
      <c r="L11" s="17">
        <v>0.238364982257467</v>
      </c>
      <c r="M11" s="17">
        <v>0.23807843032074399</v>
      </c>
      <c r="N11" s="17">
        <v>0.248453294063988</v>
      </c>
      <c r="O11" s="17">
        <v>0.232465998962291</v>
      </c>
      <c r="P11" s="17"/>
      <c r="Q11" s="17">
        <v>0.23817109895090299</v>
      </c>
      <c r="R11" s="17">
        <v>0.21121982678902601</v>
      </c>
      <c r="S11" s="17">
        <v>0.257695179298009</v>
      </c>
    </row>
    <row r="12" spans="2:19" x14ac:dyDescent="0.3">
      <c r="B12" s="18" t="s">
        <v>136</v>
      </c>
      <c r="C12" s="17">
        <v>0.14093562139172</v>
      </c>
      <c r="D12" s="17">
        <v>0.14530706753639699</v>
      </c>
      <c r="E12" s="17">
        <v>0.13637911475551501</v>
      </c>
      <c r="F12" s="17"/>
      <c r="G12" s="17">
        <v>0.158592623620495</v>
      </c>
      <c r="H12" s="17">
        <v>0.142915565994361</v>
      </c>
      <c r="I12" s="17">
        <v>0.14916623967977899</v>
      </c>
      <c r="J12" s="17">
        <v>0.10894065655683299</v>
      </c>
      <c r="K12" s="17"/>
      <c r="L12" s="17">
        <v>0.14053677383434299</v>
      </c>
      <c r="M12" s="17">
        <v>0.141333631559451</v>
      </c>
      <c r="N12" s="17">
        <v>0.16042684653123801</v>
      </c>
      <c r="O12" s="17">
        <v>0.119788503058031</v>
      </c>
      <c r="P12" s="17"/>
      <c r="Q12" s="17">
        <v>0.147840353150621</v>
      </c>
      <c r="R12" s="17">
        <v>8.0597136128410102E-2</v>
      </c>
      <c r="S12" s="17">
        <v>0.15426231762928599</v>
      </c>
    </row>
    <row r="13" spans="2:19" x14ac:dyDescent="0.3">
      <c r="B13" s="18" t="s">
        <v>118</v>
      </c>
      <c r="C13" s="17">
        <v>8.9052383855745307E-2</v>
      </c>
      <c r="D13" s="17">
        <v>0.103687061489594</v>
      </c>
      <c r="E13" s="17">
        <v>7.5189973207059793E-2</v>
      </c>
      <c r="F13" s="17"/>
      <c r="G13" s="17">
        <v>9.6647461869022899E-2</v>
      </c>
      <c r="H13" s="17">
        <v>6.1442170114567103E-2</v>
      </c>
      <c r="I13" s="17">
        <v>7.7073825125997905E-2</v>
      </c>
      <c r="J13" s="17">
        <v>0.119300468378222</v>
      </c>
      <c r="K13" s="17"/>
      <c r="L13" s="17">
        <v>8.5263855815154305E-2</v>
      </c>
      <c r="M13" s="17">
        <v>9.3700951270304603E-2</v>
      </c>
      <c r="N13" s="17">
        <v>0.10263475016887</v>
      </c>
      <c r="O13" s="17">
        <v>7.3098975832151303E-2</v>
      </c>
      <c r="P13" s="17"/>
      <c r="Q13" s="17">
        <v>9.2090712859580204E-2</v>
      </c>
      <c r="R13" s="17">
        <v>8.0749171421026195E-2</v>
      </c>
      <c r="S13" s="17">
        <v>8.6800954641115299E-2</v>
      </c>
    </row>
    <row r="14" spans="2:19" x14ac:dyDescent="0.3">
      <c r="B14" s="18" t="s">
        <v>60</v>
      </c>
      <c r="C14" s="17">
        <v>6.0457088325481002E-2</v>
      </c>
      <c r="D14" s="17">
        <v>6.5602187248038499E-2</v>
      </c>
      <c r="E14" s="17">
        <v>5.5832494435459998E-2</v>
      </c>
      <c r="F14" s="17"/>
      <c r="G14" s="17">
        <v>5.7396723507621303E-2</v>
      </c>
      <c r="H14" s="17">
        <v>6.9110108860953895E-2</v>
      </c>
      <c r="I14" s="17">
        <v>5.0916904992843098E-2</v>
      </c>
      <c r="J14" s="17">
        <v>6.4501775855141205E-2</v>
      </c>
      <c r="K14" s="17"/>
      <c r="L14" s="17">
        <v>0.10408318575761299</v>
      </c>
      <c r="M14" s="17">
        <v>6.1914444750689003E-2</v>
      </c>
      <c r="N14" s="17">
        <v>4.6132671347638599E-2</v>
      </c>
      <c r="O14" s="17">
        <v>3.0772890457328499E-2</v>
      </c>
      <c r="P14" s="17"/>
      <c r="Q14" s="17">
        <v>6.2695677843709302E-2</v>
      </c>
      <c r="R14" s="17">
        <v>5.76849673386425E-2</v>
      </c>
      <c r="S14" s="17">
        <v>3.61358881056381E-2</v>
      </c>
    </row>
    <row r="15" spans="2:19" x14ac:dyDescent="0.3">
      <c r="B15" s="18" t="s">
        <v>119</v>
      </c>
      <c r="C15" s="20">
        <v>0.47005661839951302</v>
      </c>
      <c r="D15" s="20">
        <v>0.44683885258392397</v>
      </c>
      <c r="E15" s="20">
        <v>0.49190329279420902</v>
      </c>
      <c r="F15" s="20"/>
      <c r="G15" s="20">
        <v>0.45511338888166702</v>
      </c>
      <c r="H15" s="20">
        <v>0.48924131948803101</v>
      </c>
      <c r="I15" s="20">
        <v>0.48546710587477399</v>
      </c>
      <c r="J15" s="20">
        <v>0.45346039217369699</v>
      </c>
      <c r="K15" s="20"/>
      <c r="L15" s="20">
        <v>0.43175120233542302</v>
      </c>
      <c r="M15" s="20">
        <v>0.464972542098811</v>
      </c>
      <c r="N15" s="20">
        <v>0.442352437888266</v>
      </c>
      <c r="O15" s="20">
        <v>0.54387363169019798</v>
      </c>
      <c r="P15" s="20"/>
      <c r="Q15" s="20">
        <v>0.45920215719518598</v>
      </c>
      <c r="R15" s="20">
        <v>0.56974889832289499</v>
      </c>
      <c r="S15" s="20">
        <v>0.46510566032595202</v>
      </c>
    </row>
    <row r="16" spans="2:19" x14ac:dyDescent="0.3">
      <c r="B16" s="18" t="s">
        <v>120</v>
      </c>
      <c r="C16" s="20">
        <v>0.22998800524746499</v>
      </c>
      <c r="D16" s="20">
        <v>0.248994129025991</v>
      </c>
      <c r="E16" s="20">
        <v>0.21156908796257401</v>
      </c>
      <c r="F16" s="20"/>
      <c r="G16" s="20">
        <v>0.25524008548951699</v>
      </c>
      <c r="H16" s="20">
        <v>0.20435773610892799</v>
      </c>
      <c r="I16" s="20">
        <v>0.22624006480577699</v>
      </c>
      <c r="J16" s="20">
        <v>0.22824112493505599</v>
      </c>
      <c r="K16" s="20"/>
      <c r="L16" s="20">
        <v>0.22580062964949699</v>
      </c>
      <c r="M16" s="20">
        <v>0.23503458282975601</v>
      </c>
      <c r="N16" s="20">
        <v>0.26306159670010798</v>
      </c>
      <c r="O16" s="20">
        <v>0.19288747889018201</v>
      </c>
      <c r="P16" s="20"/>
      <c r="Q16" s="20">
        <v>0.23993106601020101</v>
      </c>
      <c r="R16" s="20">
        <v>0.16134630754943599</v>
      </c>
      <c r="S16" s="20">
        <v>0.241063272270401</v>
      </c>
    </row>
    <row r="17" spans="2:19" hidden="1" x14ac:dyDescent="0.3">
      <c r="B17" s="18" t="s">
        <v>67</v>
      </c>
      <c r="C17" s="21">
        <v>0.240068613152047</v>
      </c>
      <c r="D17" s="21">
        <v>0.19784472355793301</v>
      </c>
      <c r="E17" s="21">
        <v>0.28033420483163501</v>
      </c>
      <c r="F17" s="21"/>
      <c r="G17" s="21">
        <v>0.19987330339215001</v>
      </c>
      <c r="H17" s="21">
        <v>0.28488358337910302</v>
      </c>
      <c r="I17" s="21">
        <v>0.25922704106899802</v>
      </c>
      <c r="J17" s="21">
        <v>0.225219267238641</v>
      </c>
      <c r="K17" s="21"/>
      <c r="L17" s="21">
        <v>0.20595057268592601</v>
      </c>
      <c r="M17" s="21">
        <v>0.229937959269055</v>
      </c>
      <c r="N17" s="21">
        <v>0.179290841188158</v>
      </c>
      <c r="O17" s="21">
        <v>0.35098615280001599</v>
      </c>
      <c r="P17" s="21"/>
      <c r="Q17" s="21">
        <v>0.219271091184985</v>
      </c>
      <c r="R17" s="21">
        <v>0.40840259077345897</v>
      </c>
      <c r="S17" s="21">
        <v>0.22404238805555099</v>
      </c>
    </row>
    <row r="18" spans="2:19" x14ac:dyDescent="0.3">
      <c r="B18" s="16"/>
    </row>
    <row r="19" spans="2:19" x14ac:dyDescent="0.3">
      <c r="B19" t="s">
        <v>51</v>
      </c>
    </row>
    <row r="20" spans="2:19" x14ac:dyDescent="0.3">
      <c r="B20" t="s">
        <v>52</v>
      </c>
    </row>
    <row r="22" spans="2:19" x14ac:dyDescent="0.3">
      <c r="B22"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L25"/>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2" width="20.6640625" customWidth="1"/>
  </cols>
  <sheetData>
    <row r="2" spans="2:12" ht="40.049999999999997" customHeight="1" x14ac:dyDescent="0.3">
      <c r="D2" s="30" t="s">
        <v>162</v>
      </c>
      <c r="E2" s="26"/>
      <c r="F2" s="26"/>
      <c r="G2" s="26"/>
      <c r="H2" s="26"/>
      <c r="I2" s="26"/>
      <c r="J2" s="26"/>
      <c r="K2" s="26"/>
      <c r="L2" s="26"/>
    </row>
    <row r="6" spans="2:12" ht="49.95" customHeight="1" x14ac:dyDescent="0.3">
      <c r="B6" s="23" t="s">
        <v>15</v>
      </c>
      <c r="C6" s="23" t="s">
        <v>142</v>
      </c>
      <c r="D6" s="23" t="s">
        <v>143</v>
      </c>
      <c r="E6" s="23" t="s">
        <v>144</v>
      </c>
      <c r="F6" s="23" t="s">
        <v>145</v>
      </c>
      <c r="G6" s="23" t="s">
        <v>146</v>
      </c>
      <c r="H6" s="23" t="s">
        <v>147</v>
      </c>
      <c r="I6" s="23" t="s">
        <v>148</v>
      </c>
      <c r="J6" s="23" t="s">
        <v>149</v>
      </c>
      <c r="K6" s="23" t="s">
        <v>150</v>
      </c>
    </row>
    <row r="7" spans="2:12" x14ac:dyDescent="0.3">
      <c r="B7" s="18" t="s">
        <v>151</v>
      </c>
      <c r="C7" s="17">
        <v>3.0326766938973002E-2</v>
      </c>
      <c r="D7" s="17">
        <v>2.5799374481022899E-2</v>
      </c>
      <c r="E7" s="17">
        <v>7.3728428624378504E-3</v>
      </c>
      <c r="F7" s="17">
        <v>2.27918010625906E-2</v>
      </c>
      <c r="G7" s="17">
        <v>1.3845721253788299E-2</v>
      </c>
      <c r="H7" s="17">
        <v>8.0832910952150505E-3</v>
      </c>
      <c r="I7" s="17">
        <v>2.7764639838774599E-2</v>
      </c>
      <c r="J7" s="17">
        <v>1.17319055346033E-3</v>
      </c>
      <c r="K7" s="17">
        <v>6.3920995699409998E-3</v>
      </c>
    </row>
    <row r="8" spans="2:12" x14ac:dyDescent="0.3">
      <c r="B8" s="18" t="s">
        <v>152</v>
      </c>
      <c r="C8" s="17">
        <v>2.3006636072655198E-2</v>
      </c>
      <c r="D8" s="17">
        <v>1.69092177737004E-2</v>
      </c>
      <c r="E8" s="17">
        <v>6.54196633494735E-3</v>
      </c>
      <c r="F8" s="17">
        <v>2.2947419845114E-2</v>
      </c>
      <c r="G8" s="17">
        <v>1.9684088026840098E-2</v>
      </c>
      <c r="H8" s="17">
        <v>5.9218688296099001E-3</v>
      </c>
      <c r="I8" s="17">
        <v>2.0349489039006199E-2</v>
      </c>
      <c r="J8" s="17">
        <v>2.4614885733082298E-3</v>
      </c>
      <c r="K8" s="17">
        <v>4.92894595788198E-3</v>
      </c>
    </row>
    <row r="9" spans="2:12" x14ac:dyDescent="0.3">
      <c r="B9" s="18" t="s">
        <v>153</v>
      </c>
      <c r="C9" s="17">
        <v>4.06811073386915E-2</v>
      </c>
      <c r="D9" s="17">
        <v>3.5873060254733399E-2</v>
      </c>
      <c r="E9" s="17">
        <v>1.50010507993843E-2</v>
      </c>
      <c r="F9" s="17">
        <v>2.6622195493161499E-2</v>
      </c>
      <c r="G9" s="17">
        <v>3.2024088091238898E-2</v>
      </c>
      <c r="H9" s="17">
        <v>1.4842209430982699E-2</v>
      </c>
      <c r="I9" s="17">
        <v>2.8754467357893498E-2</v>
      </c>
      <c r="J9" s="17">
        <v>6.3334000795426003E-3</v>
      </c>
      <c r="K9" s="17">
        <v>1.2077130594941501E-2</v>
      </c>
    </row>
    <row r="10" spans="2:12" x14ac:dyDescent="0.3">
      <c r="B10" s="18" t="s">
        <v>154</v>
      </c>
      <c r="C10" s="17">
        <v>4.6080253588605201E-2</v>
      </c>
      <c r="D10" s="17">
        <v>5.1453903012908399E-2</v>
      </c>
      <c r="E10" s="17">
        <v>1.71957209968874E-2</v>
      </c>
      <c r="F10" s="17">
        <v>5.6523335299220101E-2</v>
      </c>
      <c r="G10" s="17">
        <v>4.94171266676387E-2</v>
      </c>
      <c r="H10" s="17">
        <v>1.8542133544964999E-2</v>
      </c>
      <c r="I10" s="17">
        <v>4.9775801266011201E-2</v>
      </c>
      <c r="J10" s="17">
        <v>7.2164797711354398E-3</v>
      </c>
      <c r="K10" s="17">
        <v>2.0776772849934101E-2</v>
      </c>
    </row>
    <row r="11" spans="2:12" x14ac:dyDescent="0.3">
      <c r="B11" s="18" t="s">
        <v>155</v>
      </c>
      <c r="C11" s="17">
        <v>7.6947008381067106E-2</v>
      </c>
      <c r="D11" s="17">
        <v>6.9601601530715193E-2</v>
      </c>
      <c r="E11" s="17">
        <v>2.8053402414974699E-2</v>
      </c>
      <c r="F11" s="17">
        <v>6.5858333959428098E-2</v>
      </c>
      <c r="G11" s="17">
        <v>6.5342303919494499E-2</v>
      </c>
      <c r="H11" s="17">
        <v>2.5369939722360599E-2</v>
      </c>
      <c r="I11" s="17">
        <v>5.9527177975065397E-2</v>
      </c>
      <c r="J11" s="17">
        <v>8.7051308455080006E-3</v>
      </c>
      <c r="K11" s="17">
        <v>1.9847008906846798E-2</v>
      </c>
    </row>
    <row r="12" spans="2:12" x14ac:dyDescent="0.3">
      <c r="B12" s="18" t="s">
        <v>156</v>
      </c>
      <c r="C12" s="17">
        <v>9.5351416578501005E-2</v>
      </c>
      <c r="D12" s="17">
        <v>0.11051730349295801</v>
      </c>
      <c r="E12" s="17">
        <v>6.6020943811423496E-2</v>
      </c>
      <c r="F12" s="17">
        <v>0.116214631326925</v>
      </c>
      <c r="G12" s="17">
        <v>0.116115504685028</v>
      </c>
      <c r="H12" s="17">
        <v>4.5674505945187599E-2</v>
      </c>
      <c r="I12" s="17">
        <v>9.4735458852381702E-2</v>
      </c>
      <c r="J12" s="17">
        <v>1.86164850961699E-2</v>
      </c>
      <c r="K12" s="17">
        <v>4.29494204738219E-2</v>
      </c>
    </row>
    <row r="13" spans="2:12" x14ac:dyDescent="0.3">
      <c r="B13" s="18" t="s">
        <v>157</v>
      </c>
      <c r="C13" s="17">
        <v>0.127777760481595</v>
      </c>
      <c r="D13" s="17">
        <v>0.14545717822953699</v>
      </c>
      <c r="E13" s="17">
        <v>0.11962838660030201</v>
      </c>
      <c r="F13" s="17">
        <v>0.15736084554374499</v>
      </c>
      <c r="G13" s="17">
        <v>0.19069375748796599</v>
      </c>
      <c r="H13" s="17">
        <v>7.63845295566737E-2</v>
      </c>
      <c r="I13" s="17">
        <v>0.14048856977378801</v>
      </c>
      <c r="J13" s="17">
        <v>1.65672529815705E-2</v>
      </c>
      <c r="K13" s="17">
        <v>7.4215254301029696E-2</v>
      </c>
    </row>
    <row r="14" spans="2:12" x14ac:dyDescent="0.3">
      <c r="B14" s="18" t="s">
        <v>158</v>
      </c>
      <c r="C14" s="17">
        <v>0.19348904211197099</v>
      </c>
      <c r="D14" s="17">
        <v>0.18636863350652999</v>
      </c>
      <c r="E14" s="17">
        <v>0.24120159626472701</v>
      </c>
      <c r="F14" s="17">
        <v>0.23249668425088199</v>
      </c>
      <c r="G14" s="17">
        <v>0.22630253354399699</v>
      </c>
      <c r="H14" s="17">
        <v>0.156830875701056</v>
      </c>
      <c r="I14" s="17">
        <v>0.21396224923061199</v>
      </c>
      <c r="J14" s="17">
        <v>2.8042502644157901E-2</v>
      </c>
      <c r="K14" s="17">
        <v>0.18736012802768401</v>
      </c>
    </row>
    <row r="15" spans="2:12" x14ac:dyDescent="0.3">
      <c r="B15" s="18" t="s">
        <v>159</v>
      </c>
      <c r="C15" s="17">
        <v>0.21329471868941399</v>
      </c>
      <c r="D15" s="17">
        <v>0.18849440392730599</v>
      </c>
      <c r="E15" s="17">
        <v>0.35858442929226703</v>
      </c>
      <c r="F15" s="17">
        <v>0.22650649814270801</v>
      </c>
      <c r="G15" s="17">
        <v>0.20699084585263899</v>
      </c>
      <c r="H15" s="17">
        <v>0.31240043201102902</v>
      </c>
      <c r="I15" s="17">
        <v>0.25913615473211798</v>
      </c>
      <c r="J15" s="17">
        <v>0.110389496855769</v>
      </c>
      <c r="K15" s="17">
        <v>0.40730665487123702</v>
      </c>
    </row>
    <row r="16" spans="2:12" ht="28.8" x14ac:dyDescent="0.3">
      <c r="B16" s="18" t="s">
        <v>160</v>
      </c>
      <c r="C16" s="17">
        <v>6.1333211007230097E-2</v>
      </c>
      <c r="D16" s="17">
        <v>8.2573113353316296E-2</v>
      </c>
      <c r="E16" s="17">
        <v>9.1017619439297107E-2</v>
      </c>
      <c r="F16" s="17">
        <v>4.5593536186069997E-2</v>
      </c>
      <c r="G16" s="17">
        <v>5.1099596163468902E-2</v>
      </c>
      <c r="H16" s="17">
        <v>0.18334251861093401</v>
      </c>
      <c r="I16" s="17">
        <v>6.5849040289922597E-2</v>
      </c>
      <c r="J16" s="17">
        <v>0.13977734470898601</v>
      </c>
      <c r="K16" s="17">
        <v>0.159283354084716</v>
      </c>
    </row>
    <row r="17" spans="2:11" x14ac:dyDescent="0.3">
      <c r="B17" s="18" t="s">
        <v>161</v>
      </c>
      <c r="C17" s="17">
        <v>8.1085359297744505E-2</v>
      </c>
      <c r="D17" s="17">
        <v>7.6795678191225805E-2</v>
      </c>
      <c r="E17" s="17">
        <v>3.8256586084441303E-2</v>
      </c>
      <c r="F17" s="17">
        <v>1.36344882884893E-2</v>
      </c>
      <c r="G17" s="17">
        <v>1.48256935205523E-2</v>
      </c>
      <c r="H17" s="17">
        <v>0.13921114716959401</v>
      </c>
      <c r="I17" s="17">
        <v>2.2774044859652402E-2</v>
      </c>
      <c r="J17" s="17">
        <v>0.62744447812177095</v>
      </c>
      <c r="K17" s="17">
        <v>5.1819582345868101E-2</v>
      </c>
    </row>
    <row r="18" spans="2:11" x14ac:dyDescent="0.3">
      <c r="B18" s="18" t="s">
        <v>78</v>
      </c>
      <c r="C18" s="17">
        <v>1.06267195135519E-2</v>
      </c>
      <c r="D18" s="17">
        <v>1.0156532246046301E-2</v>
      </c>
      <c r="E18" s="17">
        <v>1.1125455098910201E-2</v>
      </c>
      <c r="F18" s="17">
        <v>1.3450230601665201E-2</v>
      </c>
      <c r="G18" s="17">
        <v>1.36587407873483E-2</v>
      </c>
      <c r="H18" s="17">
        <v>1.33965483823927E-2</v>
      </c>
      <c r="I18" s="17">
        <v>1.6882906784774901E-2</v>
      </c>
      <c r="J18" s="17">
        <v>3.3272749768621303E-2</v>
      </c>
      <c r="K18" s="17">
        <v>1.30436480160984E-2</v>
      </c>
    </row>
    <row r="19" spans="2:11" x14ac:dyDescent="0.3">
      <c r="B19" s="16"/>
      <c r="C19" s="16"/>
      <c r="D19" s="16"/>
      <c r="E19" s="16"/>
      <c r="F19" s="16"/>
      <c r="G19" s="16"/>
      <c r="H19" s="16"/>
      <c r="I19" s="16"/>
      <c r="J19" s="16"/>
      <c r="K19" s="16"/>
    </row>
    <row r="20" spans="2:11" x14ac:dyDescent="0.3">
      <c r="B20" t="s">
        <v>51</v>
      </c>
    </row>
    <row r="21" spans="2:11" x14ac:dyDescent="0.3">
      <c r="B21" t="s">
        <v>52</v>
      </c>
    </row>
    <row r="25" spans="2:11" x14ac:dyDescent="0.3">
      <c r="B25"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S25"/>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163</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151</v>
      </c>
      <c r="C9" s="17">
        <v>3.0326766938973002E-2</v>
      </c>
      <c r="D9" s="17">
        <v>2.3202488801657699E-2</v>
      </c>
      <c r="E9" s="17">
        <v>3.6850610238528397E-2</v>
      </c>
      <c r="F9" s="17"/>
      <c r="G9" s="17">
        <v>2.9981703421987201E-2</v>
      </c>
      <c r="H9" s="17">
        <v>1.8932785789824699E-2</v>
      </c>
      <c r="I9" s="17">
        <v>2.9313938509278499E-2</v>
      </c>
      <c r="J9" s="17">
        <v>4.30971072340008E-2</v>
      </c>
      <c r="K9" s="17"/>
      <c r="L9" s="17">
        <v>2.4125623232578001E-2</v>
      </c>
      <c r="M9" s="17">
        <v>1.8348426247968799E-2</v>
      </c>
      <c r="N9" s="17">
        <v>3.88485255173662E-2</v>
      </c>
      <c r="O9" s="17">
        <v>4.0251303074648699E-2</v>
      </c>
      <c r="P9" s="17"/>
      <c r="Q9" s="17">
        <v>2.64904270870591E-2</v>
      </c>
      <c r="R9" s="17">
        <v>4.54416989310195E-2</v>
      </c>
      <c r="S9" s="17">
        <v>3.5645638684590003E-2</v>
      </c>
    </row>
    <row r="10" spans="2:19" x14ac:dyDescent="0.3">
      <c r="B10" s="18" t="s">
        <v>152</v>
      </c>
      <c r="C10" s="17">
        <v>2.3006636072655198E-2</v>
      </c>
      <c r="D10" s="17">
        <v>2.1107595262711099E-2</v>
      </c>
      <c r="E10" s="17">
        <v>2.5100707242965901E-2</v>
      </c>
      <c r="F10" s="17"/>
      <c r="G10" s="17">
        <v>1.6943869080522801E-2</v>
      </c>
      <c r="H10" s="17">
        <v>2.9137692032306501E-2</v>
      </c>
      <c r="I10" s="17">
        <v>3.5171221217092603E-2</v>
      </c>
      <c r="J10" s="17">
        <v>1.33149649204382E-2</v>
      </c>
      <c r="K10" s="17"/>
      <c r="L10" s="17">
        <v>7.0118550623681003E-3</v>
      </c>
      <c r="M10" s="17">
        <v>2.1406047747637501E-2</v>
      </c>
      <c r="N10" s="17">
        <v>1.91480241126341E-2</v>
      </c>
      <c r="O10" s="17">
        <v>4.4912712802505701E-2</v>
      </c>
      <c r="P10" s="17"/>
      <c r="Q10" s="17">
        <v>2.1167470171027099E-2</v>
      </c>
      <c r="R10" s="17">
        <v>1.20229372757065E-2</v>
      </c>
      <c r="S10" s="17">
        <v>2.55970383012884E-2</v>
      </c>
    </row>
    <row r="11" spans="2:19" x14ac:dyDescent="0.3">
      <c r="B11" s="18" t="s">
        <v>153</v>
      </c>
      <c r="C11" s="17">
        <v>4.06811073386915E-2</v>
      </c>
      <c r="D11" s="17">
        <v>3.4441831723411302E-2</v>
      </c>
      <c r="E11" s="17">
        <v>4.7262967323253899E-2</v>
      </c>
      <c r="F11" s="17"/>
      <c r="G11" s="17">
        <v>3.0990949153416401E-2</v>
      </c>
      <c r="H11" s="17">
        <v>4.57227853861049E-2</v>
      </c>
      <c r="I11" s="17">
        <v>4.7349483028419702E-2</v>
      </c>
      <c r="J11" s="17">
        <v>4.0471510388284497E-2</v>
      </c>
      <c r="K11" s="17"/>
      <c r="L11" s="17">
        <v>1.9487383073330301E-2</v>
      </c>
      <c r="M11" s="17">
        <v>3.0074396587597699E-2</v>
      </c>
      <c r="N11" s="17">
        <v>5.3612145004986803E-2</v>
      </c>
      <c r="O11" s="17">
        <v>5.9338004554515197E-2</v>
      </c>
      <c r="P11" s="17"/>
      <c r="Q11" s="17">
        <v>3.2508730999059002E-2</v>
      </c>
      <c r="R11" s="17">
        <v>9.4220944428912407E-2</v>
      </c>
      <c r="S11" s="17">
        <v>5.3951704660182599E-2</v>
      </c>
    </row>
    <row r="12" spans="2:19" x14ac:dyDescent="0.3">
      <c r="B12" s="18" t="s">
        <v>154</v>
      </c>
      <c r="C12" s="17">
        <v>4.6080253588605201E-2</v>
      </c>
      <c r="D12" s="17">
        <v>3.6395648629052098E-2</v>
      </c>
      <c r="E12" s="17">
        <v>5.6150843907693003E-2</v>
      </c>
      <c r="F12" s="17"/>
      <c r="G12" s="17">
        <v>4.3876417252932898E-2</v>
      </c>
      <c r="H12" s="17">
        <v>3.6169918187773001E-2</v>
      </c>
      <c r="I12" s="17">
        <v>5.7734118050824602E-2</v>
      </c>
      <c r="J12" s="17">
        <v>4.8674630588599499E-2</v>
      </c>
      <c r="K12" s="17"/>
      <c r="L12" s="17">
        <v>2.5701281680610599E-2</v>
      </c>
      <c r="M12" s="17">
        <v>5.3808195223347802E-2</v>
      </c>
      <c r="N12" s="17">
        <v>4.9628654949328901E-2</v>
      </c>
      <c r="O12" s="17">
        <v>5.42568892756864E-2</v>
      </c>
      <c r="P12" s="17"/>
      <c r="Q12" s="17">
        <v>4.53058258304741E-2</v>
      </c>
      <c r="R12" s="17">
        <v>5.2592464518154899E-2</v>
      </c>
      <c r="S12" s="17">
        <v>4.9313230757797803E-2</v>
      </c>
    </row>
    <row r="13" spans="2:19" x14ac:dyDescent="0.3">
      <c r="B13" s="18" t="s">
        <v>155</v>
      </c>
      <c r="C13" s="17">
        <v>7.6947008381067106E-2</v>
      </c>
      <c r="D13" s="17">
        <v>7.2811304326590595E-2</v>
      </c>
      <c r="E13" s="17">
        <v>8.0937267897475795E-2</v>
      </c>
      <c r="F13" s="17"/>
      <c r="G13" s="17">
        <v>7.1090040808746896E-2</v>
      </c>
      <c r="H13" s="17">
        <v>9.3372863507404993E-2</v>
      </c>
      <c r="I13" s="17">
        <v>7.3021709135772994E-2</v>
      </c>
      <c r="J13" s="17">
        <v>6.9304322705812896E-2</v>
      </c>
      <c r="K13" s="17"/>
      <c r="L13" s="17">
        <v>5.1001740188979398E-2</v>
      </c>
      <c r="M13" s="17">
        <v>6.95934837615617E-2</v>
      </c>
      <c r="N13" s="17">
        <v>8.2992352044248097E-2</v>
      </c>
      <c r="O13" s="17">
        <v>0.104296434444954</v>
      </c>
      <c r="P13" s="17"/>
      <c r="Q13" s="17">
        <v>7.3947344027645204E-2</v>
      </c>
      <c r="R13" s="17">
        <v>7.4390596131031606E-2</v>
      </c>
      <c r="S13" s="17">
        <v>7.7957225652356799E-2</v>
      </c>
    </row>
    <row r="14" spans="2:19" x14ac:dyDescent="0.3">
      <c r="B14" s="18" t="s">
        <v>156</v>
      </c>
      <c r="C14" s="17">
        <v>9.5351416578501005E-2</v>
      </c>
      <c r="D14" s="17">
        <v>8.4800409565490398E-2</v>
      </c>
      <c r="E14" s="17">
        <v>0.106708614192077</v>
      </c>
      <c r="F14" s="17"/>
      <c r="G14" s="17">
        <v>8.9934885913977497E-2</v>
      </c>
      <c r="H14" s="17">
        <v>9.7693142451450596E-2</v>
      </c>
      <c r="I14" s="17">
        <v>0.1139459906357</v>
      </c>
      <c r="J14" s="17">
        <v>8.1067624180037295E-2</v>
      </c>
      <c r="K14" s="17"/>
      <c r="L14" s="17">
        <v>4.5173375951641302E-2</v>
      </c>
      <c r="M14" s="17">
        <v>9.9356544659140206E-2</v>
      </c>
      <c r="N14" s="17">
        <v>0.111248942989938</v>
      </c>
      <c r="O14" s="17">
        <v>0.123975349463201</v>
      </c>
      <c r="P14" s="17"/>
      <c r="Q14" s="17">
        <v>9.1448235733817301E-2</v>
      </c>
      <c r="R14" s="17">
        <v>0.14885613395230801</v>
      </c>
      <c r="S14" s="17">
        <v>6.2820567278968106E-2</v>
      </c>
    </row>
    <row r="15" spans="2:19" x14ac:dyDescent="0.3">
      <c r="B15" s="18" t="s">
        <v>157</v>
      </c>
      <c r="C15" s="17">
        <v>0.127777760481595</v>
      </c>
      <c r="D15" s="17">
        <v>0.119372624919463</v>
      </c>
      <c r="E15" s="17">
        <v>0.13410892544015801</v>
      </c>
      <c r="F15" s="17"/>
      <c r="G15" s="17">
        <v>0.12697311894195601</v>
      </c>
      <c r="H15" s="17">
        <v>0.104765721550049</v>
      </c>
      <c r="I15" s="17">
        <v>0.15637976674720599</v>
      </c>
      <c r="J15" s="17">
        <v>0.131105551976545</v>
      </c>
      <c r="K15" s="17"/>
      <c r="L15" s="17">
        <v>8.3170199200631595E-2</v>
      </c>
      <c r="M15" s="17">
        <v>0.11424243951463001</v>
      </c>
      <c r="N15" s="17">
        <v>0.136566429907028</v>
      </c>
      <c r="O15" s="17">
        <v>0.17750352880317899</v>
      </c>
      <c r="P15" s="17"/>
      <c r="Q15" s="17">
        <v>0.12870182816060799</v>
      </c>
      <c r="R15" s="17">
        <v>8.5634714304537299E-2</v>
      </c>
      <c r="S15" s="17">
        <v>0.128661530035105</v>
      </c>
    </row>
    <row r="16" spans="2:19" x14ac:dyDescent="0.3">
      <c r="B16" s="18" t="s">
        <v>158</v>
      </c>
      <c r="C16" s="17">
        <v>0.19348904211197099</v>
      </c>
      <c r="D16" s="17">
        <v>0.183577428596186</v>
      </c>
      <c r="E16" s="17">
        <v>0.203918847546911</v>
      </c>
      <c r="F16" s="17"/>
      <c r="G16" s="17">
        <v>0.230738548918032</v>
      </c>
      <c r="H16" s="17">
        <v>0.19907272559139599</v>
      </c>
      <c r="I16" s="17">
        <v>0.161513092384378</v>
      </c>
      <c r="J16" s="17">
        <v>0.16579759890408099</v>
      </c>
      <c r="K16" s="17"/>
      <c r="L16" s="17">
        <v>0.16519031562940001</v>
      </c>
      <c r="M16" s="17">
        <v>0.23474875651324401</v>
      </c>
      <c r="N16" s="17">
        <v>0.205410783320122</v>
      </c>
      <c r="O16" s="17">
        <v>0.16424768053965599</v>
      </c>
      <c r="P16" s="17"/>
      <c r="Q16" s="17">
        <v>0.20294987436825801</v>
      </c>
      <c r="R16" s="17">
        <v>0.20571155316928899</v>
      </c>
      <c r="S16" s="17">
        <v>0.17669808158796799</v>
      </c>
    </row>
    <row r="17" spans="2:19" x14ac:dyDescent="0.3">
      <c r="B17" s="18" t="s">
        <v>159</v>
      </c>
      <c r="C17" s="17">
        <v>0.21329471868941399</v>
      </c>
      <c r="D17" s="17">
        <v>0.23571339266309599</v>
      </c>
      <c r="E17" s="17">
        <v>0.19091198342551699</v>
      </c>
      <c r="F17" s="17"/>
      <c r="G17" s="17">
        <v>0.23018560251895501</v>
      </c>
      <c r="H17" s="17">
        <v>0.21980688382104899</v>
      </c>
      <c r="I17" s="17">
        <v>0.18311773684386701</v>
      </c>
      <c r="J17" s="17">
        <v>0.213184152028388</v>
      </c>
      <c r="K17" s="17"/>
      <c r="L17" s="17">
        <v>0.25722725900884003</v>
      </c>
      <c r="M17" s="17">
        <v>0.21616341428656999</v>
      </c>
      <c r="N17" s="17">
        <v>0.20714031465750599</v>
      </c>
      <c r="O17" s="17">
        <v>0.17292678218068</v>
      </c>
      <c r="P17" s="17"/>
      <c r="Q17" s="17">
        <v>0.21611543783866</v>
      </c>
      <c r="R17" s="17">
        <v>0.160472353190625</v>
      </c>
      <c r="S17" s="17">
        <v>0.28948206208972399</v>
      </c>
    </row>
    <row r="18" spans="2:19" ht="28.8" x14ac:dyDescent="0.3">
      <c r="B18" s="18" t="s">
        <v>160</v>
      </c>
      <c r="C18" s="17">
        <v>6.1333211007230097E-2</v>
      </c>
      <c r="D18" s="17">
        <v>8.1329418705591003E-2</v>
      </c>
      <c r="E18" s="17">
        <v>4.1876717718826902E-2</v>
      </c>
      <c r="F18" s="17"/>
      <c r="G18" s="17">
        <v>6.3745016315386704E-2</v>
      </c>
      <c r="H18" s="17">
        <v>5.2238788301695198E-2</v>
      </c>
      <c r="I18" s="17">
        <v>5.9368369403433201E-2</v>
      </c>
      <c r="J18" s="17">
        <v>7.1396715015933504E-2</v>
      </c>
      <c r="K18" s="17"/>
      <c r="L18" s="17">
        <v>8.9654946323050905E-2</v>
      </c>
      <c r="M18" s="17">
        <v>6.6409199195820903E-2</v>
      </c>
      <c r="N18" s="17">
        <v>5.9899412531342698E-2</v>
      </c>
      <c r="O18" s="17">
        <v>2.90747701483717E-2</v>
      </c>
      <c r="P18" s="17"/>
      <c r="Q18" s="17">
        <v>6.1893531485677701E-2</v>
      </c>
      <c r="R18" s="17">
        <v>7.5675442853693098E-2</v>
      </c>
      <c r="S18" s="17">
        <v>5.5784449548495298E-2</v>
      </c>
    </row>
    <row r="19" spans="2:19" x14ac:dyDescent="0.3">
      <c r="B19" s="18" t="s">
        <v>161</v>
      </c>
      <c r="C19" s="17">
        <v>8.1085359297744505E-2</v>
      </c>
      <c r="D19" s="17">
        <v>9.4093789291605098E-2</v>
      </c>
      <c r="E19" s="17">
        <v>6.7980371483510202E-2</v>
      </c>
      <c r="F19" s="17"/>
      <c r="G19" s="17">
        <v>5.7668085725226199E-2</v>
      </c>
      <c r="H19" s="17">
        <v>8.9364080496831894E-2</v>
      </c>
      <c r="I19" s="17">
        <v>7.5282591378044203E-2</v>
      </c>
      <c r="J19" s="17">
        <v>0.109087619094922</v>
      </c>
      <c r="K19" s="17"/>
      <c r="L19" s="17">
        <v>0.217688819634446</v>
      </c>
      <c r="M19" s="17">
        <v>7.05912289837997E-2</v>
      </c>
      <c r="N19" s="17">
        <v>2.8353040348634801E-2</v>
      </c>
      <c r="O19" s="17">
        <v>1.2958612381987001E-2</v>
      </c>
      <c r="P19" s="17"/>
      <c r="Q19" s="17">
        <v>9.0695426654477995E-2</v>
      </c>
      <c r="R19" s="17">
        <v>3.7078095944487202E-2</v>
      </c>
      <c r="S19" s="17">
        <v>4.0066326551896403E-2</v>
      </c>
    </row>
    <row r="20" spans="2:19" x14ac:dyDescent="0.3">
      <c r="B20" s="18" t="s">
        <v>78</v>
      </c>
      <c r="C20" s="19">
        <v>1.06267195135519E-2</v>
      </c>
      <c r="D20" s="19">
        <v>1.31540675151465E-2</v>
      </c>
      <c r="E20" s="19">
        <v>8.1921435830831207E-3</v>
      </c>
      <c r="F20" s="19"/>
      <c r="G20" s="19">
        <v>7.8717619488603893E-3</v>
      </c>
      <c r="H20" s="19">
        <v>1.3722612884115E-2</v>
      </c>
      <c r="I20" s="19">
        <v>7.8019826659835199E-3</v>
      </c>
      <c r="J20" s="19">
        <v>1.3498202962957499E-2</v>
      </c>
      <c r="K20" s="19"/>
      <c r="L20" s="19">
        <v>1.45672010141244E-2</v>
      </c>
      <c r="M20" s="19">
        <v>5.25786727868186E-3</v>
      </c>
      <c r="N20" s="19">
        <v>7.1513746168643299E-3</v>
      </c>
      <c r="O20" s="19">
        <v>1.62579323306156E-2</v>
      </c>
      <c r="P20" s="19"/>
      <c r="Q20" s="19">
        <v>8.7758676432370206E-3</v>
      </c>
      <c r="R20" s="19">
        <v>7.9030653002357502E-3</v>
      </c>
      <c r="S20" s="19">
        <v>4.0221448516266599E-3</v>
      </c>
    </row>
    <row r="21" spans="2:19" x14ac:dyDescent="0.3">
      <c r="B21" s="16"/>
    </row>
    <row r="22" spans="2:19" x14ac:dyDescent="0.3">
      <c r="B22" t="s">
        <v>51</v>
      </c>
    </row>
    <row r="23" spans="2:19" x14ac:dyDescent="0.3">
      <c r="B23" t="s">
        <v>52</v>
      </c>
    </row>
    <row r="25" spans="2:19" x14ac:dyDescent="0.3">
      <c r="B25"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S25"/>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164</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151</v>
      </c>
      <c r="C9" s="17">
        <v>2.5799374481022899E-2</v>
      </c>
      <c r="D9" s="17">
        <v>4.0815156091091903E-2</v>
      </c>
      <c r="E9" s="17">
        <v>1.02163501734399E-2</v>
      </c>
      <c r="F9" s="17"/>
      <c r="G9" s="17">
        <v>2.43689471790881E-2</v>
      </c>
      <c r="H9" s="17">
        <v>2.4625125504712901E-2</v>
      </c>
      <c r="I9" s="17">
        <v>2.4594484259064901E-2</v>
      </c>
      <c r="J9" s="17">
        <v>2.8527945964335E-2</v>
      </c>
      <c r="K9" s="17"/>
      <c r="L9" s="17">
        <v>9.5637355944935398E-3</v>
      </c>
      <c r="M9" s="17">
        <v>3.3388577875626199E-2</v>
      </c>
      <c r="N9" s="17">
        <v>3.02250596488269E-2</v>
      </c>
      <c r="O9" s="17">
        <v>2.9032340125998601E-2</v>
      </c>
      <c r="P9" s="17"/>
      <c r="Q9" s="17">
        <v>2.0449310757683799E-2</v>
      </c>
      <c r="R9" s="17">
        <v>4.7310698101231202E-2</v>
      </c>
      <c r="S9" s="17">
        <v>2.3119003730687201E-2</v>
      </c>
    </row>
    <row r="10" spans="2:19" x14ac:dyDescent="0.3">
      <c r="B10" s="18" t="s">
        <v>152</v>
      </c>
      <c r="C10" s="17">
        <v>1.69092177737004E-2</v>
      </c>
      <c r="D10" s="17">
        <v>2.6816184553581701E-2</v>
      </c>
      <c r="E10" s="17">
        <v>6.2462559817684001E-3</v>
      </c>
      <c r="F10" s="17"/>
      <c r="G10" s="17">
        <v>1.6547479000292398E-2</v>
      </c>
      <c r="H10" s="17">
        <v>1.14559381580982E-2</v>
      </c>
      <c r="I10" s="17">
        <v>2.8919609810798701E-2</v>
      </c>
      <c r="J10" s="17">
        <v>1.2897364507269299E-2</v>
      </c>
      <c r="K10" s="17"/>
      <c r="L10" s="17">
        <v>2.2447152559518801E-2</v>
      </c>
      <c r="M10" s="17">
        <v>1.61581933343353E-2</v>
      </c>
      <c r="N10" s="17">
        <v>7.9856087793355596E-3</v>
      </c>
      <c r="O10" s="17">
        <v>2.1850804270806899E-2</v>
      </c>
      <c r="P10" s="17"/>
      <c r="Q10" s="17">
        <v>1.3325449510488601E-2</v>
      </c>
      <c r="R10" s="17">
        <v>1.5651113840189902E-2</v>
      </c>
      <c r="S10" s="17">
        <v>3.9966194933040801E-2</v>
      </c>
    </row>
    <row r="11" spans="2:19" x14ac:dyDescent="0.3">
      <c r="B11" s="18" t="s">
        <v>153</v>
      </c>
      <c r="C11" s="17">
        <v>3.5873060254733399E-2</v>
      </c>
      <c r="D11" s="17">
        <v>5.4049896706392001E-2</v>
      </c>
      <c r="E11" s="17">
        <v>1.8017013416348E-2</v>
      </c>
      <c r="F11" s="17"/>
      <c r="G11" s="17">
        <v>3.1557951948443803E-2</v>
      </c>
      <c r="H11" s="17">
        <v>4.3217237376545398E-2</v>
      </c>
      <c r="I11" s="17">
        <v>3.2218890774221298E-2</v>
      </c>
      <c r="J11" s="17">
        <v>3.5379076375318397E-2</v>
      </c>
      <c r="K11" s="17"/>
      <c r="L11" s="17">
        <v>4.7782449596306099E-2</v>
      </c>
      <c r="M11" s="17">
        <v>3.7911877119264498E-2</v>
      </c>
      <c r="N11" s="17">
        <v>3.8316299990459601E-2</v>
      </c>
      <c r="O11" s="17">
        <v>1.91117245197341E-2</v>
      </c>
      <c r="P11" s="17"/>
      <c r="Q11" s="17">
        <v>3.6104008770323097E-2</v>
      </c>
      <c r="R11" s="17">
        <v>5.36952388915286E-2</v>
      </c>
      <c r="S11" s="17">
        <v>1.5792523733835401E-2</v>
      </c>
    </row>
    <row r="12" spans="2:19" x14ac:dyDescent="0.3">
      <c r="B12" s="18" t="s">
        <v>154</v>
      </c>
      <c r="C12" s="17">
        <v>5.1453903012908399E-2</v>
      </c>
      <c r="D12" s="17">
        <v>7.4087955139314501E-2</v>
      </c>
      <c r="E12" s="17">
        <v>2.8423385324558799E-2</v>
      </c>
      <c r="F12" s="17"/>
      <c r="G12" s="17">
        <v>4.7352638921590702E-2</v>
      </c>
      <c r="H12" s="17">
        <v>6.0065265026356299E-2</v>
      </c>
      <c r="I12" s="17">
        <v>5.9173536639153902E-2</v>
      </c>
      <c r="J12" s="17">
        <v>4.09850995988469E-2</v>
      </c>
      <c r="K12" s="17"/>
      <c r="L12" s="17">
        <v>4.3563790279409001E-2</v>
      </c>
      <c r="M12" s="17">
        <v>6.3156069402352702E-2</v>
      </c>
      <c r="N12" s="17">
        <v>5.8119516774509501E-2</v>
      </c>
      <c r="O12" s="17">
        <v>3.9466335771409101E-2</v>
      </c>
      <c r="P12" s="17"/>
      <c r="Q12" s="17">
        <v>5.2018844994868002E-2</v>
      </c>
      <c r="R12" s="17">
        <v>5.7709353502906E-2</v>
      </c>
      <c r="S12" s="17">
        <v>5.5162156764767198E-2</v>
      </c>
    </row>
    <row r="13" spans="2:19" x14ac:dyDescent="0.3">
      <c r="B13" s="18" t="s">
        <v>155</v>
      </c>
      <c r="C13" s="17">
        <v>6.9601601530715193E-2</v>
      </c>
      <c r="D13" s="17">
        <v>0.102623504933294</v>
      </c>
      <c r="E13" s="17">
        <v>3.7200327716409597E-2</v>
      </c>
      <c r="F13" s="17"/>
      <c r="G13" s="17">
        <v>5.3313360749564602E-2</v>
      </c>
      <c r="H13" s="17">
        <v>7.4097405114392001E-2</v>
      </c>
      <c r="I13" s="17">
        <v>7.2366104660877603E-2</v>
      </c>
      <c r="J13" s="17">
        <v>8.2843090518742099E-2</v>
      </c>
      <c r="K13" s="17"/>
      <c r="L13" s="17">
        <v>5.9900282965824697E-2</v>
      </c>
      <c r="M13" s="17">
        <v>9.3448438135701403E-2</v>
      </c>
      <c r="N13" s="17">
        <v>8.9441348943204296E-2</v>
      </c>
      <c r="O13" s="17">
        <v>3.2018069035193601E-2</v>
      </c>
      <c r="P13" s="17"/>
      <c r="Q13" s="17">
        <v>7.4501490534846504E-2</v>
      </c>
      <c r="R13" s="17">
        <v>4.3490671235331901E-2</v>
      </c>
      <c r="S13" s="17">
        <v>7.67561690641866E-2</v>
      </c>
    </row>
    <row r="14" spans="2:19" x14ac:dyDescent="0.3">
      <c r="B14" s="18" t="s">
        <v>156</v>
      </c>
      <c r="C14" s="17">
        <v>0.11051730349295801</v>
      </c>
      <c r="D14" s="17">
        <v>0.14127560708449899</v>
      </c>
      <c r="E14" s="17">
        <v>7.9557278115184593E-2</v>
      </c>
      <c r="F14" s="17"/>
      <c r="G14" s="17">
        <v>0.123647728930998</v>
      </c>
      <c r="H14" s="17">
        <v>0.102422991035775</v>
      </c>
      <c r="I14" s="17">
        <v>0.110907356731759</v>
      </c>
      <c r="J14" s="17">
        <v>0.10422982966481099</v>
      </c>
      <c r="K14" s="17"/>
      <c r="L14" s="17">
        <v>0.108199743848146</v>
      </c>
      <c r="M14" s="17">
        <v>0.14922124287976599</v>
      </c>
      <c r="N14" s="17">
        <v>9.6459628850660895E-2</v>
      </c>
      <c r="O14" s="17">
        <v>8.6203367003887699E-2</v>
      </c>
      <c r="P14" s="17"/>
      <c r="Q14" s="17">
        <v>0.11114886851674401</v>
      </c>
      <c r="R14" s="17">
        <v>0.16494337337291501</v>
      </c>
      <c r="S14" s="17">
        <v>0.100083816221405</v>
      </c>
    </row>
    <row r="15" spans="2:19" x14ac:dyDescent="0.3">
      <c r="B15" s="18" t="s">
        <v>157</v>
      </c>
      <c r="C15" s="17">
        <v>0.14545717822953699</v>
      </c>
      <c r="D15" s="17">
        <v>0.178250494936149</v>
      </c>
      <c r="E15" s="17">
        <v>0.113132807984603</v>
      </c>
      <c r="F15" s="17"/>
      <c r="G15" s="17">
        <v>0.15131906866195</v>
      </c>
      <c r="H15" s="17">
        <v>0.150029751340675</v>
      </c>
      <c r="I15" s="17">
        <v>0.131436279949455</v>
      </c>
      <c r="J15" s="17">
        <v>0.14592433326221399</v>
      </c>
      <c r="K15" s="17"/>
      <c r="L15" s="17">
        <v>0.18167508402857799</v>
      </c>
      <c r="M15" s="17">
        <v>0.16660787786741901</v>
      </c>
      <c r="N15" s="17">
        <v>0.129676729863758</v>
      </c>
      <c r="O15" s="17">
        <v>0.10345900145954599</v>
      </c>
      <c r="P15" s="17"/>
      <c r="Q15" s="17">
        <v>0.153837970767186</v>
      </c>
      <c r="R15" s="17">
        <v>0.14283889354839299</v>
      </c>
      <c r="S15" s="17">
        <v>0.118941475060851</v>
      </c>
    </row>
    <row r="16" spans="2:19" x14ac:dyDescent="0.3">
      <c r="B16" s="18" t="s">
        <v>158</v>
      </c>
      <c r="C16" s="17">
        <v>0.18636863350652999</v>
      </c>
      <c r="D16" s="17">
        <v>0.187383890176543</v>
      </c>
      <c r="E16" s="17">
        <v>0.184695605387447</v>
      </c>
      <c r="F16" s="17"/>
      <c r="G16" s="17">
        <v>0.17824572972470101</v>
      </c>
      <c r="H16" s="17">
        <v>0.18444087881014001</v>
      </c>
      <c r="I16" s="17">
        <v>0.19929194388993901</v>
      </c>
      <c r="J16" s="17">
        <v>0.190815934621132</v>
      </c>
      <c r="K16" s="17"/>
      <c r="L16" s="17">
        <v>0.21743379642902599</v>
      </c>
      <c r="M16" s="17">
        <v>0.19073049558326099</v>
      </c>
      <c r="N16" s="17">
        <v>0.15890157413699901</v>
      </c>
      <c r="O16" s="17">
        <v>0.18034183478257601</v>
      </c>
      <c r="P16" s="17"/>
      <c r="Q16" s="17">
        <v>0.19083988796644299</v>
      </c>
      <c r="R16" s="17">
        <v>0.13778954015095901</v>
      </c>
      <c r="S16" s="17">
        <v>0.17694775872841201</v>
      </c>
    </row>
    <row r="17" spans="2:19" x14ac:dyDescent="0.3">
      <c r="B17" s="18" t="s">
        <v>159</v>
      </c>
      <c r="C17" s="17">
        <v>0.18849440392730599</v>
      </c>
      <c r="D17" s="17">
        <v>0.12742279123585801</v>
      </c>
      <c r="E17" s="17">
        <v>0.249979111570763</v>
      </c>
      <c r="F17" s="17"/>
      <c r="G17" s="17">
        <v>0.20937735532078</v>
      </c>
      <c r="H17" s="17">
        <v>0.166146888461014</v>
      </c>
      <c r="I17" s="17">
        <v>0.17513664433720399</v>
      </c>
      <c r="J17" s="17">
        <v>0.19663553906546399</v>
      </c>
      <c r="K17" s="17"/>
      <c r="L17" s="17">
        <v>0.190372346535256</v>
      </c>
      <c r="M17" s="17">
        <v>0.128546809154474</v>
      </c>
      <c r="N17" s="17">
        <v>0.21384581325698901</v>
      </c>
      <c r="O17" s="17">
        <v>0.223989372154445</v>
      </c>
      <c r="P17" s="17"/>
      <c r="Q17" s="17">
        <v>0.191317621233102</v>
      </c>
      <c r="R17" s="17">
        <v>0.15622012163895299</v>
      </c>
      <c r="S17" s="17">
        <v>0.19533051417508801</v>
      </c>
    </row>
    <row r="18" spans="2:19" ht="28.8" x14ac:dyDescent="0.3">
      <c r="B18" s="18" t="s">
        <v>160</v>
      </c>
      <c r="C18" s="17">
        <v>8.2573113353316296E-2</v>
      </c>
      <c r="D18" s="17">
        <v>3.12047894372239E-2</v>
      </c>
      <c r="E18" s="17">
        <v>0.13460624555933701</v>
      </c>
      <c r="F18" s="17"/>
      <c r="G18" s="17">
        <v>7.3792096937816298E-2</v>
      </c>
      <c r="H18" s="17">
        <v>8.9732234360223206E-2</v>
      </c>
      <c r="I18" s="17">
        <v>8.2446951035802504E-2</v>
      </c>
      <c r="J18" s="17">
        <v>8.7590159643409299E-2</v>
      </c>
      <c r="K18" s="17"/>
      <c r="L18" s="17">
        <v>5.3494867544823799E-2</v>
      </c>
      <c r="M18" s="17">
        <v>7.0485604037649405E-2</v>
      </c>
      <c r="N18" s="17">
        <v>7.5481368529256507E-2</v>
      </c>
      <c r="O18" s="17">
        <v>0.13240745272574</v>
      </c>
      <c r="P18" s="17"/>
      <c r="Q18" s="17">
        <v>7.7683120462750901E-2</v>
      </c>
      <c r="R18" s="17">
        <v>9.1209589883572098E-2</v>
      </c>
      <c r="S18" s="17">
        <v>8.0611124004463006E-2</v>
      </c>
    </row>
    <row r="19" spans="2:19" x14ac:dyDescent="0.3">
      <c r="B19" s="18" t="s">
        <v>161</v>
      </c>
      <c r="C19" s="17">
        <v>7.6795678191225805E-2</v>
      </c>
      <c r="D19" s="17">
        <v>2.58780260146429E-2</v>
      </c>
      <c r="E19" s="17">
        <v>0.127717470008333</v>
      </c>
      <c r="F19" s="17"/>
      <c r="G19" s="17">
        <v>8.2045923466195894E-2</v>
      </c>
      <c r="H19" s="17">
        <v>8.2534057253660295E-2</v>
      </c>
      <c r="I19" s="17">
        <v>7.5708763121550601E-2</v>
      </c>
      <c r="J19" s="17">
        <v>6.0640285362491303E-2</v>
      </c>
      <c r="K19" s="17"/>
      <c r="L19" s="17">
        <v>5.2008055967063302E-2</v>
      </c>
      <c r="M19" s="17">
        <v>4.7256008380860998E-2</v>
      </c>
      <c r="N19" s="17">
        <v>9.0704480152122097E-2</v>
      </c>
      <c r="O19" s="17">
        <v>0.118464365284564</v>
      </c>
      <c r="P19" s="17"/>
      <c r="Q19" s="17">
        <v>7.04995628529973E-2</v>
      </c>
      <c r="R19" s="17">
        <v>7.1743795414282802E-2</v>
      </c>
      <c r="S19" s="17">
        <v>0.109518855832051</v>
      </c>
    </row>
    <row r="20" spans="2:19" x14ac:dyDescent="0.3">
      <c r="B20" s="18" t="s">
        <v>78</v>
      </c>
      <c r="C20" s="19">
        <v>1.0156532246046301E-2</v>
      </c>
      <c r="D20" s="19">
        <v>1.0191703691411201E-2</v>
      </c>
      <c r="E20" s="19">
        <v>1.0208148761808001E-2</v>
      </c>
      <c r="F20" s="19"/>
      <c r="G20" s="19">
        <v>8.4317191585792806E-3</v>
      </c>
      <c r="H20" s="19">
        <v>1.12322275584069E-2</v>
      </c>
      <c r="I20" s="19">
        <v>7.7994347901737702E-3</v>
      </c>
      <c r="J20" s="19">
        <v>1.35313414159665E-2</v>
      </c>
      <c r="K20" s="19"/>
      <c r="L20" s="19">
        <v>1.3558694651553699E-2</v>
      </c>
      <c r="M20" s="19">
        <v>3.0888062292886201E-3</v>
      </c>
      <c r="N20" s="19">
        <v>1.08425710738794E-2</v>
      </c>
      <c r="O20" s="19">
        <v>1.36553328660995E-2</v>
      </c>
      <c r="P20" s="19"/>
      <c r="Q20" s="19">
        <v>8.2738636325670294E-3</v>
      </c>
      <c r="R20" s="19">
        <v>1.7397610419736802E-2</v>
      </c>
      <c r="S20" s="19">
        <v>7.7704077512135801E-3</v>
      </c>
    </row>
    <row r="21" spans="2:19" x14ac:dyDescent="0.3">
      <c r="B21" s="16"/>
    </row>
    <row r="22" spans="2:19" x14ac:dyDescent="0.3">
      <c r="B22" t="s">
        <v>51</v>
      </c>
    </row>
    <row r="23" spans="2:19" x14ac:dyDescent="0.3">
      <c r="B23" t="s">
        <v>52</v>
      </c>
    </row>
    <row r="25" spans="2:19" x14ac:dyDescent="0.3">
      <c r="B25"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S25"/>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165</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151</v>
      </c>
      <c r="C9" s="17">
        <v>7.3728428624378504E-3</v>
      </c>
      <c r="D9" s="17">
        <v>7.7116924970208698E-3</v>
      </c>
      <c r="E9" s="17">
        <v>7.0972418267266297E-3</v>
      </c>
      <c r="F9" s="17"/>
      <c r="G9" s="17">
        <v>7.9135919084714294E-3</v>
      </c>
      <c r="H9" s="17">
        <v>9.8031930017539199E-3</v>
      </c>
      <c r="I9" s="17">
        <v>0</v>
      </c>
      <c r="J9" s="17">
        <v>1.07863122656619E-2</v>
      </c>
      <c r="K9" s="17"/>
      <c r="L9" s="17">
        <v>1.14985422159215E-2</v>
      </c>
      <c r="M9" s="17">
        <v>2.7544572364326999E-3</v>
      </c>
      <c r="N9" s="17">
        <v>5.6903327177433597E-3</v>
      </c>
      <c r="O9" s="17">
        <v>1.00649253002157E-2</v>
      </c>
      <c r="P9" s="17"/>
      <c r="Q9" s="17">
        <v>4.4003622401379301E-3</v>
      </c>
      <c r="R9" s="17">
        <v>2.9742935429493599E-2</v>
      </c>
      <c r="S9" s="17">
        <v>1.2569007422925001E-2</v>
      </c>
    </row>
    <row r="10" spans="2:19" x14ac:dyDescent="0.3">
      <c r="B10" s="18" t="s">
        <v>152</v>
      </c>
      <c r="C10" s="17">
        <v>6.54196633494735E-3</v>
      </c>
      <c r="D10" s="17">
        <v>6.4395441359665203E-3</v>
      </c>
      <c r="E10" s="17">
        <v>6.7001911387589699E-3</v>
      </c>
      <c r="F10" s="17"/>
      <c r="G10" s="17">
        <v>7.3647638876840104E-3</v>
      </c>
      <c r="H10" s="17">
        <v>6.7455576340862402E-3</v>
      </c>
      <c r="I10" s="17">
        <v>5.0805259314028999E-3</v>
      </c>
      <c r="J10" s="17">
        <v>6.6936014499659399E-3</v>
      </c>
      <c r="K10" s="17"/>
      <c r="L10" s="17">
        <v>7.3632940997661002E-3</v>
      </c>
      <c r="M10" s="17">
        <v>3.57016854544764E-3</v>
      </c>
      <c r="N10" s="17">
        <v>1.13558537812452E-2</v>
      </c>
      <c r="O10" s="17">
        <v>3.7197722969137801E-3</v>
      </c>
      <c r="P10" s="17"/>
      <c r="Q10" s="17">
        <v>6.6694337088973E-3</v>
      </c>
      <c r="R10" s="17">
        <v>4.5615373348100504E-3</v>
      </c>
      <c r="S10" s="17">
        <v>6.0800749070226501E-3</v>
      </c>
    </row>
    <row r="11" spans="2:19" x14ac:dyDescent="0.3">
      <c r="B11" s="18" t="s">
        <v>153</v>
      </c>
      <c r="C11" s="17">
        <v>1.50010507993843E-2</v>
      </c>
      <c r="D11" s="17">
        <v>2.07768288766076E-2</v>
      </c>
      <c r="E11" s="17">
        <v>9.3579763693003304E-3</v>
      </c>
      <c r="F11" s="17"/>
      <c r="G11" s="17">
        <v>1.2261683814000701E-2</v>
      </c>
      <c r="H11" s="17">
        <v>1.51930118040046E-2</v>
      </c>
      <c r="I11" s="17">
        <v>2.10510639903718E-2</v>
      </c>
      <c r="J11" s="17">
        <v>1.12895622172805E-2</v>
      </c>
      <c r="K11" s="17"/>
      <c r="L11" s="17">
        <v>1.4799217117246201E-2</v>
      </c>
      <c r="M11" s="17">
        <v>1.24305084708752E-2</v>
      </c>
      <c r="N11" s="17">
        <v>1.82828347302685E-2</v>
      </c>
      <c r="O11" s="17">
        <v>1.44278150464522E-2</v>
      </c>
      <c r="P11" s="17"/>
      <c r="Q11" s="17">
        <v>1.46756455549686E-2</v>
      </c>
      <c r="R11" s="17">
        <v>1.76539844407398E-2</v>
      </c>
      <c r="S11" s="17">
        <v>1.0715690514686E-2</v>
      </c>
    </row>
    <row r="12" spans="2:19" x14ac:dyDescent="0.3">
      <c r="B12" s="18" t="s">
        <v>154</v>
      </c>
      <c r="C12" s="17">
        <v>1.71957209968874E-2</v>
      </c>
      <c r="D12" s="17">
        <v>1.7195297448464E-2</v>
      </c>
      <c r="E12" s="17">
        <v>1.73430352981369E-2</v>
      </c>
      <c r="F12" s="17"/>
      <c r="G12" s="17">
        <v>1.6258211875585901E-2</v>
      </c>
      <c r="H12" s="17">
        <v>1.28710444258233E-2</v>
      </c>
      <c r="I12" s="17">
        <v>2.6715700227687999E-2</v>
      </c>
      <c r="J12" s="17">
        <v>1.32361001924193E-2</v>
      </c>
      <c r="K12" s="17"/>
      <c r="L12" s="17">
        <v>7.5835810204024096E-3</v>
      </c>
      <c r="M12" s="17">
        <v>1.25973179412234E-2</v>
      </c>
      <c r="N12" s="17">
        <v>2.5137360408291998E-2</v>
      </c>
      <c r="O12" s="17">
        <v>2.31778683910796E-2</v>
      </c>
      <c r="P12" s="17"/>
      <c r="Q12" s="17">
        <v>1.48085755243955E-2</v>
      </c>
      <c r="R12" s="17">
        <v>2.5513446940548599E-2</v>
      </c>
      <c r="S12" s="17">
        <v>2.9162155491936799E-2</v>
      </c>
    </row>
    <row r="13" spans="2:19" x14ac:dyDescent="0.3">
      <c r="B13" s="18" t="s">
        <v>155</v>
      </c>
      <c r="C13" s="17">
        <v>2.8053402414974699E-2</v>
      </c>
      <c r="D13" s="17">
        <v>2.9214659600010899E-2</v>
      </c>
      <c r="E13" s="17">
        <v>2.71327027770863E-2</v>
      </c>
      <c r="F13" s="17"/>
      <c r="G13" s="17">
        <v>2.7212430412164201E-2</v>
      </c>
      <c r="H13" s="17">
        <v>3.7616354511547399E-2</v>
      </c>
      <c r="I13" s="17">
        <v>2.2327838616572799E-2</v>
      </c>
      <c r="J13" s="17">
        <v>2.40904081520395E-2</v>
      </c>
      <c r="K13" s="17"/>
      <c r="L13" s="17">
        <v>1.47922124367904E-2</v>
      </c>
      <c r="M13" s="17">
        <v>3.0610734379031199E-2</v>
      </c>
      <c r="N13" s="17">
        <v>3.4302042827647997E-2</v>
      </c>
      <c r="O13" s="17">
        <v>3.1779323261566898E-2</v>
      </c>
      <c r="P13" s="17"/>
      <c r="Q13" s="17">
        <v>2.0917239902279301E-2</v>
      </c>
      <c r="R13" s="17">
        <v>6.1314932058108798E-2</v>
      </c>
      <c r="S13" s="17">
        <v>5.2570321281348802E-2</v>
      </c>
    </row>
    <row r="14" spans="2:19" x14ac:dyDescent="0.3">
      <c r="B14" s="18" t="s">
        <v>156</v>
      </c>
      <c r="C14" s="17">
        <v>6.6020943811423496E-2</v>
      </c>
      <c r="D14" s="17">
        <v>7.3496432967918995E-2</v>
      </c>
      <c r="E14" s="17">
        <v>5.8315843632192298E-2</v>
      </c>
      <c r="F14" s="17"/>
      <c r="G14" s="17">
        <v>7.3549450416515796E-2</v>
      </c>
      <c r="H14" s="17">
        <v>5.2312625002685E-2</v>
      </c>
      <c r="I14" s="17">
        <v>8.8808739929749997E-2</v>
      </c>
      <c r="J14" s="17">
        <v>5.2119880573779302E-2</v>
      </c>
      <c r="K14" s="17"/>
      <c r="L14" s="17">
        <v>6.1447286341723702E-2</v>
      </c>
      <c r="M14" s="17">
        <v>7.8295910115574602E-2</v>
      </c>
      <c r="N14" s="17">
        <v>6.5116035974646894E-2</v>
      </c>
      <c r="O14" s="17">
        <v>5.82988020661203E-2</v>
      </c>
      <c r="P14" s="17"/>
      <c r="Q14" s="17">
        <v>6.3167769115848899E-2</v>
      </c>
      <c r="R14" s="17">
        <v>8.3707750048403501E-2</v>
      </c>
      <c r="S14" s="17">
        <v>9.1223544016422894E-2</v>
      </c>
    </row>
    <row r="15" spans="2:19" x14ac:dyDescent="0.3">
      <c r="B15" s="18" t="s">
        <v>157</v>
      </c>
      <c r="C15" s="17">
        <v>0.11962838660030201</v>
      </c>
      <c r="D15" s="17">
        <v>0.135508058945638</v>
      </c>
      <c r="E15" s="17">
        <v>0.104783153720355</v>
      </c>
      <c r="F15" s="17"/>
      <c r="G15" s="17">
        <v>0.137642178042201</v>
      </c>
      <c r="H15" s="17">
        <v>0.11884853452420401</v>
      </c>
      <c r="I15" s="17">
        <v>0.1079893955032</v>
      </c>
      <c r="J15" s="17">
        <v>0.108169002931955</v>
      </c>
      <c r="K15" s="17"/>
      <c r="L15" s="17">
        <v>0.115718604705892</v>
      </c>
      <c r="M15" s="17">
        <v>0.112157049291445</v>
      </c>
      <c r="N15" s="17">
        <v>0.12118594807288301</v>
      </c>
      <c r="O15" s="17">
        <v>0.129931511932044</v>
      </c>
      <c r="P15" s="17"/>
      <c r="Q15" s="17">
        <v>0.116480393005311</v>
      </c>
      <c r="R15" s="17">
        <v>0.151862520286212</v>
      </c>
      <c r="S15" s="17">
        <v>0.13030976584433601</v>
      </c>
    </row>
    <row r="16" spans="2:19" x14ac:dyDescent="0.3">
      <c r="B16" s="18" t="s">
        <v>158</v>
      </c>
      <c r="C16" s="17">
        <v>0.24120159626472701</v>
      </c>
      <c r="D16" s="17">
        <v>0.26997148744453198</v>
      </c>
      <c r="E16" s="17">
        <v>0.21451483704877999</v>
      </c>
      <c r="F16" s="17"/>
      <c r="G16" s="17">
        <v>0.27493789849220501</v>
      </c>
      <c r="H16" s="17">
        <v>0.249676724379437</v>
      </c>
      <c r="I16" s="17">
        <v>0.23802009265798499</v>
      </c>
      <c r="J16" s="17">
        <v>0.19277501564801799</v>
      </c>
      <c r="K16" s="17"/>
      <c r="L16" s="17">
        <v>0.26980268045557898</v>
      </c>
      <c r="M16" s="17">
        <v>0.26460951659365101</v>
      </c>
      <c r="N16" s="17">
        <v>0.21942977727625501</v>
      </c>
      <c r="O16" s="17">
        <v>0.21086957235989101</v>
      </c>
      <c r="P16" s="17"/>
      <c r="Q16" s="17">
        <v>0.24679782951214699</v>
      </c>
      <c r="R16" s="17">
        <v>0.296336763934617</v>
      </c>
      <c r="S16" s="17">
        <v>0.20575829343457799</v>
      </c>
    </row>
    <row r="17" spans="2:19" x14ac:dyDescent="0.3">
      <c r="B17" s="18" t="s">
        <v>159</v>
      </c>
      <c r="C17" s="17">
        <v>0.35858442929226703</v>
      </c>
      <c r="D17" s="17">
        <v>0.33302450805299499</v>
      </c>
      <c r="E17" s="17">
        <v>0.38301470136562599</v>
      </c>
      <c r="F17" s="17"/>
      <c r="G17" s="17">
        <v>0.34828707018664901</v>
      </c>
      <c r="H17" s="17">
        <v>0.359188030324541</v>
      </c>
      <c r="I17" s="17">
        <v>0.35824140269277499</v>
      </c>
      <c r="J17" s="17">
        <v>0.37658125668232001</v>
      </c>
      <c r="K17" s="17"/>
      <c r="L17" s="17">
        <v>0.39217744335871502</v>
      </c>
      <c r="M17" s="17">
        <v>0.40891767865474599</v>
      </c>
      <c r="N17" s="17">
        <v>0.34419926012833002</v>
      </c>
      <c r="O17" s="17">
        <v>0.28613690502733402</v>
      </c>
      <c r="P17" s="17"/>
      <c r="Q17" s="17">
        <v>0.38583858052729098</v>
      </c>
      <c r="R17" s="17">
        <v>0.23038334583296399</v>
      </c>
      <c r="S17" s="17">
        <v>0.29833816237410199</v>
      </c>
    </row>
    <row r="18" spans="2:19" ht="28.8" x14ac:dyDescent="0.3">
      <c r="B18" s="18" t="s">
        <v>160</v>
      </c>
      <c r="C18" s="17">
        <v>9.1017619439297107E-2</v>
      </c>
      <c r="D18" s="17">
        <v>7.0999446053839496E-2</v>
      </c>
      <c r="E18" s="17">
        <v>0.108227274227505</v>
      </c>
      <c r="F18" s="17"/>
      <c r="G18" s="17">
        <v>6.2133703390153901E-2</v>
      </c>
      <c r="H18" s="17">
        <v>9.5709236169629897E-2</v>
      </c>
      <c r="I18" s="17">
        <v>8.8838048380119994E-2</v>
      </c>
      <c r="J18" s="17">
        <v>0.121071593304536</v>
      </c>
      <c r="K18" s="17"/>
      <c r="L18" s="17">
        <v>6.3012961348347704E-2</v>
      </c>
      <c r="M18" s="17">
        <v>4.6050894209617797E-2</v>
      </c>
      <c r="N18" s="17">
        <v>0.106134312755433</v>
      </c>
      <c r="O18" s="17">
        <v>0.15128008386702901</v>
      </c>
      <c r="P18" s="17"/>
      <c r="Q18" s="17">
        <v>8.0779324699492699E-2</v>
      </c>
      <c r="R18" s="17">
        <v>6.07894135053006E-2</v>
      </c>
      <c r="S18" s="17">
        <v>0.142910112584648</v>
      </c>
    </row>
    <row r="19" spans="2:19" x14ac:dyDescent="0.3">
      <c r="B19" s="18" t="s">
        <v>161</v>
      </c>
      <c r="C19" s="17">
        <v>3.8256586084441303E-2</v>
      </c>
      <c r="D19" s="17">
        <v>2.6306460792625299E-2</v>
      </c>
      <c r="E19" s="17">
        <v>5.0524075907436697E-2</v>
      </c>
      <c r="F19" s="17"/>
      <c r="G19" s="17">
        <v>2.73036875309886E-2</v>
      </c>
      <c r="H19" s="17">
        <v>3.08717409115109E-2</v>
      </c>
      <c r="I19" s="17">
        <v>3.6151296585655003E-2</v>
      </c>
      <c r="J19" s="17">
        <v>6.0113100683877999E-2</v>
      </c>
      <c r="K19" s="17"/>
      <c r="L19" s="17">
        <v>3.3343008007363298E-2</v>
      </c>
      <c r="M19" s="17">
        <v>2.3484643451190501E-2</v>
      </c>
      <c r="N19" s="17">
        <v>3.9328685184594897E-2</v>
      </c>
      <c r="O19" s="17">
        <v>5.7985469934727002E-2</v>
      </c>
      <c r="P19" s="17"/>
      <c r="Q19" s="17">
        <v>3.6566326168302798E-2</v>
      </c>
      <c r="R19" s="17">
        <v>2.1802483415572602E-2</v>
      </c>
      <c r="S19" s="17">
        <v>2.0362872127994699E-2</v>
      </c>
    </row>
    <row r="20" spans="2:19" x14ac:dyDescent="0.3">
      <c r="B20" s="18" t="s">
        <v>78</v>
      </c>
      <c r="C20" s="19">
        <v>1.1125455098910201E-2</v>
      </c>
      <c r="D20" s="19">
        <v>9.3555831843813598E-3</v>
      </c>
      <c r="E20" s="19">
        <v>1.2988966688095601E-2</v>
      </c>
      <c r="F20" s="19"/>
      <c r="G20" s="19">
        <v>5.1353300433799702E-3</v>
      </c>
      <c r="H20" s="19">
        <v>1.1163947310777101E-2</v>
      </c>
      <c r="I20" s="19">
        <v>6.7758954844795499E-3</v>
      </c>
      <c r="J20" s="19">
        <v>2.30741658981472E-2</v>
      </c>
      <c r="K20" s="19"/>
      <c r="L20" s="19">
        <v>8.4611688922521296E-3</v>
      </c>
      <c r="M20" s="19">
        <v>4.5211211107653998E-3</v>
      </c>
      <c r="N20" s="19">
        <v>9.8375561426601605E-3</v>
      </c>
      <c r="O20" s="19">
        <v>2.2327950516627001E-2</v>
      </c>
      <c r="P20" s="19"/>
      <c r="Q20" s="19">
        <v>8.8985200409283302E-3</v>
      </c>
      <c r="R20" s="19">
        <v>1.6330886773229102E-2</v>
      </c>
      <c r="S20" s="19">
        <v>0</v>
      </c>
    </row>
    <row r="21" spans="2:19" x14ac:dyDescent="0.3">
      <c r="B21" s="16"/>
    </row>
    <row r="22" spans="2:19" x14ac:dyDescent="0.3">
      <c r="B22" t="s">
        <v>51</v>
      </c>
    </row>
    <row r="23" spans="2:19" x14ac:dyDescent="0.3">
      <c r="B23" t="s">
        <v>52</v>
      </c>
    </row>
    <row r="25" spans="2:19" x14ac:dyDescent="0.3">
      <c r="B25"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S25"/>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166</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151</v>
      </c>
      <c r="C9" s="17">
        <v>2.27918010625906E-2</v>
      </c>
      <c r="D9" s="17">
        <v>1.7641305445772502E-2</v>
      </c>
      <c r="E9" s="17">
        <v>2.7279054211550701E-2</v>
      </c>
      <c r="F9" s="17"/>
      <c r="G9" s="17">
        <v>1.86925716126876E-2</v>
      </c>
      <c r="H9" s="17">
        <v>1.6728336484308499E-2</v>
      </c>
      <c r="I9" s="17">
        <v>2.26939750964547E-2</v>
      </c>
      <c r="J9" s="17">
        <v>3.3461648311032398E-2</v>
      </c>
      <c r="K9" s="17"/>
      <c r="L9" s="17">
        <v>1.5610308052139201E-2</v>
      </c>
      <c r="M9" s="17">
        <v>1.50096171029014E-2</v>
      </c>
      <c r="N9" s="17">
        <v>2.46373764221916E-2</v>
      </c>
      <c r="O9" s="17">
        <v>3.6390821857960803E-2</v>
      </c>
      <c r="P9" s="17"/>
      <c r="Q9" s="17">
        <v>2.13920925058921E-2</v>
      </c>
      <c r="R9" s="17">
        <v>2.7507093246053101E-2</v>
      </c>
      <c r="S9" s="17">
        <v>9.4625840414297707E-3</v>
      </c>
    </row>
    <row r="10" spans="2:19" x14ac:dyDescent="0.3">
      <c r="B10" s="18" t="s">
        <v>152</v>
      </c>
      <c r="C10" s="17">
        <v>2.2947419845114E-2</v>
      </c>
      <c r="D10" s="17">
        <v>2.2624551055051699E-2</v>
      </c>
      <c r="E10" s="17">
        <v>2.3466057574280198E-2</v>
      </c>
      <c r="F10" s="17"/>
      <c r="G10" s="17">
        <v>1.5312362821340001E-2</v>
      </c>
      <c r="H10" s="17">
        <v>2.4602911707792299E-2</v>
      </c>
      <c r="I10" s="17">
        <v>2.73560970564048E-2</v>
      </c>
      <c r="J10" s="17">
        <v>2.7442022904941701E-2</v>
      </c>
      <c r="K10" s="17"/>
      <c r="L10" s="17">
        <v>1.6458114684583899E-2</v>
      </c>
      <c r="M10" s="17">
        <v>1.12358233112047E-2</v>
      </c>
      <c r="N10" s="17">
        <v>3.6490752118122902E-2</v>
      </c>
      <c r="O10" s="17">
        <v>2.7431579379538301E-2</v>
      </c>
      <c r="P10" s="17"/>
      <c r="Q10" s="17">
        <v>1.8768638713964399E-2</v>
      </c>
      <c r="R10" s="17">
        <v>3.9238132867602499E-2</v>
      </c>
      <c r="S10" s="17">
        <v>3.39736631988019E-2</v>
      </c>
    </row>
    <row r="11" spans="2:19" x14ac:dyDescent="0.3">
      <c r="B11" s="18" t="s">
        <v>153</v>
      </c>
      <c r="C11" s="17">
        <v>2.6622195493161499E-2</v>
      </c>
      <c r="D11" s="17">
        <v>2.77594212321749E-2</v>
      </c>
      <c r="E11" s="17">
        <v>2.5713282522424899E-2</v>
      </c>
      <c r="F11" s="17"/>
      <c r="G11" s="17">
        <v>3.4646668441724197E-2</v>
      </c>
      <c r="H11" s="17">
        <v>2.15621230227524E-2</v>
      </c>
      <c r="I11" s="17">
        <v>2.4684152648436899E-2</v>
      </c>
      <c r="J11" s="17">
        <v>2.2307044326377701E-2</v>
      </c>
      <c r="K11" s="17"/>
      <c r="L11" s="17">
        <v>2.1879451754778598E-2</v>
      </c>
      <c r="M11" s="17">
        <v>2.7363996086529299E-2</v>
      </c>
      <c r="N11" s="17">
        <v>3.0857923296156799E-2</v>
      </c>
      <c r="O11" s="17">
        <v>2.59739320514299E-2</v>
      </c>
      <c r="P11" s="17"/>
      <c r="Q11" s="17">
        <v>2.6782468506382599E-2</v>
      </c>
      <c r="R11" s="17">
        <v>5.8652019629995597E-2</v>
      </c>
      <c r="S11" s="17">
        <v>2.5687202541894699E-2</v>
      </c>
    </row>
    <row r="12" spans="2:19" x14ac:dyDescent="0.3">
      <c r="B12" s="18" t="s">
        <v>154</v>
      </c>
      <c r="C12" s="17">
        <v>5.6523335299220101E-2</v>
      </c>
      <c r="D12" s="17">
        <v>5.7264648147647902E-2</v>
      </c>
      <c r="E12" s="17">
        <v>5.6265447282555101E-2</v>
      </c>
      <c r="F12" s="17"/>
      <c r="G12" s="17">
        <v>5.3662739874525002E-2</v>
      </c>
      <c r="H12" s="17">
        <v>6.1954392294359402E-2</v>
      </c>
      <c r="I12" s="17">
        <v>6.7153068378185202E-2</v>
      </c>
      <c r="J12" s="17">
        <v>4.5468128118861598E-2</v>
      </c>
      <c r="K12" s="17"/>
      <c r="L12" s="17">
        <v>4.6916078879344403E-2</v>
      </c>
      <c r="M12" s="17">
        <v>6.1055968504194397E-2</v>
      </c>
      <c r="N12" s="17">
        <v>4.49856508496351E-2</v>
      </c>
      <c r="O12" s="17">
        <v>7.3727433817787499E-2</v>
      </c>
      <c r="P12" s="17"/>
      <c r="Q12" s="17">
        <v>5.0975839222433303E-2</v>
      </c>
      <c r="R12" s="17">
        <v>6.1381639408004E-2</v>
      </c>
      <c r="S12" s="17">
        <v>0.101276876735877</v>
      </c>
    </row>
    <row r="13" spans="2:19" x14ac:dyDescent="0.3">
      <c r="B13" s="18" t="s">
        <v>155</v>
      </c>
      <c r="C13" s="17">
        <v>6.5858333959428098E-2</v>
      </c>
      <c r="D13" s="17">
        <v>6.3149198161703404E-2</v>
      </c>
      <c r="E13" s="17">
        <v>6.7716756837261693E-2</v>
      </c>
      <c r="F13" s="17"/>
      <c r="G13" s="17">
        <v>4.7885503653595403E-2</v>
      </c>
      <c r="H13" s="17">
        <v>7.9646271957719006E-2</v>
      </c>
      <c r="I13" s="17">
        <v>7.6816327554190197E-2</v>
      </c>
      <c r="J13" s="17">
        <v>6.3250056407316305E-2</v>
      </c>
      <c r="K13" s="17"/>
      <c r="L13" s="17">
        <v>5.9262053059963203E-2</v>
      </c>
      <c r="M13" s="17">
        <v>5.1277649834193598E-2</v>
      </c>
      <c r="N13" s="17">
        <v>7.6529591847451103E-2</v>
      </c>
      <c r="O13" s="17">
        <v>7.6663974339054503E-2</v>
      </c>
      <c r="P13" s="17"/>
      <c r="Q13" s="17">
        <v>6.6487062773082403E-2</v>
      </c>
      <c r="R13" s="17">
        <v>9.7190973962733199E-2</v>
      </c>
      <c r="S13" s="17">
        <v>4.08835572903061E-2</v>
      </c>
    </row>
    <row r="14" spans="2:19" x14ac:dyDescent="0.3">
      <c r="B14" s="18" t="s">
        <v>156</v>
      </c>
      <c r="C14" s="17">
        <v>0.116214631326925</v>
      </c>
      <c r="D14" s="17">
        <v>0.11382971846581801</v>
      </c>
      <c r="E14" s="17">
        <v>0.119590402032106</v>
      </c>
      <c r="F14" s="17"/>
      <c r="G14" s="17">
        <v>9.9486703198000001E-2</v>
      </c>
      <c r="H14" s="17">
        <v>0.118022072646984</v>
      </c>
      <c r="I14" s="17">
        <v>0.13606125003123501</v>
      </c>
      <c r="J14" s="17">
        <v>0.11822025718772</v>
      </c>
      <c r="K14" s="17"/>
      <c r="L14" s="17">
        <v>8.9377219108558101E-2</v>
      </c>
      <c r="M14" s="17">
        <v>0.11951216018805499</v>
      </c>
      <c r="N14" s="17">
        <v>0.111339282905875</v>
      </c>
      <c r="O14" s="17">
        <v>0.14476719475091801</v>
      </c>
      <c r="P14" s="17"/>
      <c r="Q14" s="17">
        <v>0.113402280600057</v>
      </c>
      <c r="R14" s="17">
        <v>0.138255248857725</v>
      </c>
      <c r="S14" s="17">
        <v>9.9326619900242594E-2</v>
      </c>
    </row>
    <row r="15" spans="2:19" x14ac:dyDescent="0.3">
      <c r="B15" s="18" t="s">
        <v>157</v>
      </c>
      <c r="C15" s="17">
        <v>0.15736084554374499</v>
      </c>
      <c r="D15" s="17">
        <v>0.161453287944338</v>
      </c>
      <c r="E15" s="17">
        <v>0.15398214731828599</v>
      </c>
      <c r="F15" s="17"/>
      <c r="G15" s="17">
        <v>0.144946394400531</v>
      </c>
      <c r="H15" s="17">
        <v>0.156771781418928</v>
      </c>
      <c r="I15" s="17">
        <v>0.169623703043361</v>
      </c>
      <c r="J15" s="17">
        <v>0.16239733992657701</v>
      </c>
      <c r="K15" s="17"/>
      <c r="L15" s="17">
        <v>0.148398082114335</v>
      </c>
      <c r="M15" s="17">
        <v>0.176501309848931</v>
      </c>
      <c r="N15" s="17">
        <v>0.14109935990058001</v>
      </c>
      <c r="O15" s="17">
        <v>0.16323865241608099</v>
      </c>
      <c r="P15" s="17"/>
      <c r="Q15" s="17">
        <v>0.15554021983550101</v>
      </c>
      <c r="R15" s="17">
        <v>0.15553645406961999</v>
      </c>
      <c r="S15" s="17">
        <v>0.16666542309257301</v>
      </c>
    </row>
    <row r="16" spans="2:19" x14ac:dyDescent="0.3">
      <c r="B16" s="18" t="s">
        <v>158</v>
      </c>
      <c r="C16" s="17">
        <v>0.23249668425088199</v>
      </c>
      <c r="D16" s="17">
        <v>0.23437080368846699</v>
      </c>
      <c r="E16" s="17">
        <v>0.23020996652906001</v>
      </c>
      <c r="F16" s="17"/>
      <c r="G16" s="17">
        <v>0.254402737837854</v>
      </c>
      <c r="H16" s="17">
        <v>0.219596872515082</v>
      </c>
      <c r="I16" s="17">
        <v>0.208763266200644</v>
      </c>
      <c r="J16" s="17">
        <v>0.242790319396743</v>
      </c>
      <c r="K16" s="17"/>
      <c r="L16" s="17">
        <v>0.27025463063527999</v>
      </c>
      <c r="M16" s="17">
        <v>0.24740512473331</v>
      </c>
      <c r="N16" s="17">
        <v>0.227975789264804</v>
      </c>
      <c r="O16" s="17">
        <v>0.18351199698388501</v>
      </c>
      <c r="P16" s="17"/>
      <c r="Q16" s="17">
        <v>0.24383873793858299</v>
      </c>
      <c r="R16" s="17">
        <v>0.164473596531482</v>
      </c>
      <c r="S16" s="17">
        <v>0.18504575123719699</v>
      </c>
    </row>
    <row r="17" spans="2:19" x14ac:dyDescent="0.3">
      <c r="B17" s="18" t="s">
        <v>159</v>
      </c>
      <c r="C17" s="17">
        <v>0.22650649814270801</v>
      </c>
      <c r="D17" s="17">
        <v>0.23366842250905401</v>
      </c>
      <c r="E17" s="17">
        <v>0.21884116836088199</v>
      </c>
      <c r="F17" s="17"/>
      <c r="G17" s="17">
        <v>0.25437067854518403</v>
      </c>
      <c r="H17" s="17">
        <v>0.22238623356634599</v>
      </c>
      <c r="I17" s="17">
        <v>0.20699099192280801</v>
      </c>
      <c r="J17" s="17">
        <v>0.210880213451589</v>
      </c>
      <c r="K17" s="17"/>
      <c r="L17" s="17">
        <v>0.26892515067699202</v>
      </c>
      <c r="M17" s="17">
        <v>0.226049123876082</v>
      </c>
      <c r="N17" s="17">
        <v>0.22323597632387099</v>
      </c>
      <c r="O17" s="17">
        <v>0.18812558875373001</v>
      </c>
      <c r="P17" s="17"/>
      <c r="Q17" s="17">
        <v>0.23153321587939699</v>
      </c>
      <c r="R17" s="17">
        <v>0.200404493501051</v>
      </c>
      <c r="S17" s="17">
        <v>0.26940687730537299</v>
      </c>
    </row>
    <row r="18" spans="2:19" ht="28.8" x14ac:dyDescent="0.3">
      <c r="B18" s="18" t="s">
        <v>160</v>
      </c>
      <c r="C18" s="17">
        <v>4.5593536186069997E-2</v>
      </c>
      <c r="D18" s="17">
        <v>4.4272072230793803E-2</v>
      </c>
      <c r="E18" s="17">
        <v>4.7303430692690801E-2</v>
      </c>
      <c r="F18" s="17"/>
      <c r="G18" s="17">
        <v>5.4726359311364998E-2</v>
      </c>
      <c r="H18" s="17">
        <v>4.8452712572989103E-2</v>
      </c>
      <c r="I18" s="17">
        <v>3.88215569134207E-2</v>
      </c>
      <c r="J18" s="17">
        <v>3.7473347585863098E-2</v>
      </c>
      <c r="K18" s="17"/>
      <c r="L18" s="17">
        <v>4.0066526825014603E-2</v>
      </c>
      <c r="M18" s="17">
        <v>4.6932289707203298E-2</v>
      </c>
      <c r="N18" s="17">
        <v>5.7665134263228002E-2</v>
      </c>
      <c r="O18" s="17">
        <v>3.65950383254324E-2</v>
      </c>
      <c r="P18" s="17"/>
      <c r="Q18" s="17">
        <v>4.3612251678978801E-2</v>
      </c>
      <c r="R18" s="17">
        <v>4.9457282625497402E-2</v>
      </c>
      <c r="S18" s="17">
        <v>5.3239453964714301E-2</v>
      </c>
    </row>
    <row r="19" spans="2:19" x14ac:dyDescent="0.3">
      <c r="B19" s="18" t="s">
        <v>161</v>
      </c>
      <c r="C19" s="17">
        <v>1.36344882884893E-2</v>
      </c>
      <c r="D19" s="17">
        <v>1.0949148423253599E-2</v>
      </c>
      <c r="E19" s="17">
        <v>1.5634693875419998E-2</v>
      </c>
      <c r="F19" s="17"/>
      <c r="G19" s="17">
        <v>7.1012213533986996E-3</v>
      </c>
      <c r="H19" s="17">
        <v>1.3672522629504301E-2</v>
      </c>
      <c r="I19" s="17">
        <v>1.3291761604385201E-2</v>
      </c>
      <c r="J19" s="17">
        <v>2.26823870769782E-2</v>
      </c>
      <c r="K19" s="17"/>
      <c r="L19" s="17">
        <v>7.2160316464922603E-3</v>
      </c>
      <c r="M19" s="17">
        <v>1.31731550043037E-2</v>
      </c>
      <c r="N19" s="17">
        <v>1.4650431892065901E-2</v>
      </c>
      <c r="O19" s="17">
        <v>1.9451299117663599E-2</v>
      </c>
      <c r="P19" s="17"/>
      <c r="Q19" s="17">
        <v>1.6010037133258499E-2</v>
      </c>
      <c r="R19" s="17">
        <v>0</v>
      </c>
      <c r="S19" s="17">
        <v>7.4926146936795304E-3</v>
      </c>
    </row>
    <row r="20" spans="2:19" x14ac:dyDescent="0.3">
      <c r="B20" s="18" t="s">
        <v>78</v>
      </c>
      <c r="C20" s="19">
        <v>1.3450230601665201E-2</v>
      </c>
      <c r="D20" s="19">
        <v>1.30174226959263E-2</v>
      </c>
      <c r="E20" s="19">
        <v>1.39975927634827E-2</v>
      </c>
      <c r="F20" s="19"/>
      <c r="G20" s="19">
        <v>1.47660589497959E-2</v>
      </c>
      <c r="H20" s="19">
        <v>1.6603769183235501E-2</v>
      </c>
      <c r="I20" s="19">
        <v>7.7438495504749804E-3</v>
      </c>
      <c r="J20" s="19">
        <v>1.36272353060007E-2</v>
      </c>
      <c r="K20" s="19"/>
      <c r="L20" s="19">
        <v>1.5636352562519398E-2</v>
      </c>
      <c r="M20" s="19">
        <v>4.4837818030921302E-3</v>
      </c>
      <c r="N20" s="19">
        <v>1.05327309160186E-2</v>
      </c>
      <c r="O20" s="19">
        <v>2.41224882065195E-2</v>
      </c>
      <c r="P20" s="19"/>
      <c r="Q20" s="19">
        <v>1.16571552124699E-2</v>
      </c>
      <c r="R20" s="19">
        <v>7.9030653002357502E-3</v>
      </c>
      <c r="S20" s="19">
        <v>7.5393759979111904E-3</v>
      </c>
    </row>
    <row r="21" spans="2:19" x14ac:dyDescent="0.3">
      <c r="B21" s="16"/>
    </row>
    <row r="22" spans="2:19" x14ac:dyDescent="0.3">
      <c r="B22" t="s">
        <v>51</v>
      </c>
    </row>
    <row r="23" spans="2:19" x14ac:dyDescent="0.3">
      <c r="B23" t="s">
        <v>52</v>
      </c>
    </row>
    <row r="25" spans="2:19" x14ac:dyDescent="0.3">
      <c r="B25"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S25"/>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167</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151</v>
      </c>
      <c r="C9" s="17">
        <v>1.3845721253788299E-2</v>
      </c>
      <c r="D9" s="17">
        <v>1.3343658248772001E-2</v>
      </c>
      <c r="E9" s="17">
        <v>1.4465662238121201E-2</v>
      </c>
      <c r="F9" s="17"/>
      <c r="G9" s="17">
        <v>2.0721120724042301E-2</v>
      </c>
      <c r="H9" s="17">
        <v>5.6509456290568597E-3</v>
      </c>
      <c r="I9" s="17">
        <v>1.3774105352452199E-2</v>
      </c>
      <c r="J9" s="17">
        <v>1.4458032365507901E-2</v>
      </c>
      <c r="K9" s="17"/>
      <c r="L9" s="17">
        <v>1.5003563400206499E-2</v>
      </c>
      <c r="M9" s="17">
        <v>1.55884980909903E-2</v>
      </c>
      <c r="N9" s="17">
        <v>1.0458027255597E-2</v>
      </c>
      <c r="O9" s="17">
        <v>1.4472962728295E-2</v>
      </c>
      <c r="P9" s="17"/>
      <c r="Q9" s="17">
        <v>1.2938480707667E-2</v>
      </c>
      <c r="R9" s="17">
        <v>2.73908027492289E-2</v>
      </c>
      <c r="S9" s="17">
        <v>2.1311278382639E-2</v>
      </c>
    </row>
    <row r="10" spans="2:19" x14ac:dyDescent="0.3">
      <c r="B10" s="18" t="s">
        <v>152</v>
      </c>
      <c r="C10" s="17">
        <v>1.9684088026840098E-2</v>
      </c>
      <c r="D10" s="17">
        <v>2.3984540372390999E-2</v>
      </c>
      <c r="E10" s="17">
        <v>1.55551784575832E-2</v>
      </c>
      <c r="F10" s="17"/>
      <c r="G10" s="17">
        <v>1.56329793654119E-2</v>
      </c>
      <c r="H10" s="17">
        <v>3.2063573438887501E-2</v>
      </c>
      <c r="I10" s="17">
        <v>1.7466196680649401E-2</v>
      </c>
      <c r="J10" s="17">
        <v>1.16684257757705E-2</v>
      </c>
      <c r="K10" s="17"/>
      <c r="L10" s="17">
        <v>7.9250394335423097E-3</v>
      </c>
      <c r="M10" s="17">
        <v>2.0755518048070399E-2</v>
      </c>
      <c r="N10" s="17">
        <v>2.4080947704589899E-2</v>
      </c>
      <c r="O10" s="17">
        <v>2.55210558115289E-2</v>
      </c>
      <c r="P10" s="17"/>
      <c r="Q10" s="17">
        <v>1.7849307291605401E-2</v>
      </c>
      <c r="R10" s="17">
        <v>2.3129893026105301E-2</v>
      </c>
      <c r="S10" s="17">
        <v>2.4787249124047901E-2</v>
      </c>
    </row>
    <row r="11" spans="2:19" x14ac:dyDescent="0.3">
      <c r="B11" s="18" t="s">
        <v>153</v>
      </c>
      <c r="C11" s="17">
        <v>3.2024088091238898E-2</v>
      </c>
      <c r="D11" s="17">
        <v>3.3360591201829E-2</v>
      </c>
      <c r="E11" s="17">
        <v>3.0962199694901899E-2</v>
      </c>
      <c r="F11" s="17"/>
      <c r="G11" s="17">
        <v>3.0987063931915498E-2</v>
      </c>
      <c r="H11" s="17">
        <v>3.6705877786641097E-2</v>
      </c>
      <c r="I11" s="17">
        <v>3.4324508606628702E-2</v>
      </c>
      <c r="J11" s="17">
        <v>2.47557880435764E-2</v>
      </c>
      <c r="K11" s="17"/>
      <c r="L11" s="17">
        <v>1.5606246663731799E-2</v>
      </c>
      <c r="M11" s="17">
        <v>3.594145899199E-2</v>
      </c>
      <c r="N11" s="17">
        <v>3.6595815227006397E-2</v>
      </c>
      <c r="O11" s="17">
        <v>3.9252352338937098E-2</v>
      </c>
      <c r="P11" s="17"/>
      <c r="Q11" s="17">
        <v>3.2286115647216597E-2</v>
      </c>
      <c r="R11" s="17">
        <v>4.1955821008603303E-2</v>
      </c>
      <c r="S11" s="17">
        <v>2.0612808154025799E-2</v>
      </c>
    </row>
    <row r="12" spans="2:19" x14ac:dyDescent="0.3">
      <c r="B12" s="18" t="s">
        <v>154</v>
      </c>
      <c r="C12" s="17">
        <v>4.94171266676387E-2</v>
      </c>
      <c r="D12" s="17">
        <v>4.2607266406485801E-2</v>
      </c>
      <c r="E12" s="17">
        <v>5.6643746547625801E-2</v>
      </c>
      <c r="F12" s="17"/>
      <c r="G12" s="17">
        <v>5.1859210244656402E-2</v>
      </c>
      <c r="H12" s="17">
        <v>4.7797636784269501E-2</v>
      </c>
      <c r="I12" s="17">
        <v>6.2665733663627807E-2</v>
      </c>
      <c r="J12" s="17">
        <v>3.6888504863638101E-2</v>
      </c>
      <c r="K12" s="17"/>
      <c r="L12" s="17">
        <v>3.9142120767069702E-2</v>
      </c>
      <c r="M12" s="17">
        <v>5.25289435072386E-2</v>
      </c>
      <c r="N12" s="17">
        <v>4.95730615696722E-2</v>
      </c>
      <c r="O12" s="17">
        <v>5.6157585587181903E-2</v>
      </c>
      <c r="P12" s="17"/>
      <c r="Q12" s="17">
        <v>4.6031111219904698E-2</v>
      </c>
      <c r="R12" s="17">
        <v>6.4317010774393404E-2</v>
      </c>
      <c r="S12" s="17">
        <v>8.2100851672404301E-2</v>
      </c>
    </row>
    <row r="13" spans="2:19" x14ac:dyDescent="0.3">
      <c r="B13" s="18" t="s">
        <v>155</v>
      </c>
      <c r="C13" s="17">
        <v>6.5342303919494499E-2</v>
      </c>
      <c r="D13" s="17">
        <v>5.7975199978730102E-2</v>
      </c>
      <c r="E13" s="17">
        <v>7.3261765238694307E-2</v>
      </c>
      <c r="F13" s="17"/>
      <c r="G13" s="17">
        <v>6.7426176332891496E-2</v>
      </c>
      <c r="H13" s="17">
        <v>5.81903273217904E-2</v>
      </c>
      <c r="I13" s="17">
        <v>7.6893631329000497E-2</v>
      </c>
      <c r="J13" s="17">
        <v>6.1378154291947797E-2</v>
      </c>
      <c r="K13" s="17"/>
      <c r="L13" s="17">
        <v>5.8679511400235501E-2</v>
      </c>
      <c r="M13" s="17">
        <v>6.1720192215171103E-2</v>
      </c>
      <c r="N13" s="17">
        <v>7.6237560366319998E-2</v>
      </c>
      <c r="O13" s="17">
        <v>6.4119434117169805E-2</v>
      </c>
      <c r="P13" s="17"/>
      <c r="Q13" s="17">
        <v>6.4241591557174002E-2</v>
      </c>
      <c r="R13" s="17">
        <v>5.25388003446772E-2</v>
      </c>
      <c r="S13" s="17">
        <v>9.3504764049300804E-2</v>
      </c>
    </row>
    <row r="14" spans="2:19" x14ac:dyDescent="0.3">
      <c r="B14" s="18" t="s">
        <v>156</v>
      </c>
      <c r="C14" s="17">
        <v>0.116115504685028</v>
      </c>
      <c r="D14" s="17">
        <v>0.107001836520497</v>
      </c>
      <c r="E14" s="17">
        <v>0.12478067615202799</v>
      </c>
      <c r="F14" s="17"/>
      <c r="G14" s="17">
        <v>0.12510451861437599</v>
      </c>
      <c r="H14" s="17">
        <v>9.4623599935542896E-2</v>
      </c>
      <c r="I14" s="17">
        <v>0.10979413200355299</v>
      </c>
      <c r="J14" s="17">
        <v>0.13477462075617599</v>
      </c>
      <c r="K14" s="17"/>
      <c r="L14" s="17">
        <v>0.10656477775560801</v>
      </c>
      <c r="M14" s="17">
        <v>0.118998638762812</v>
      </c>
      <c r="N14" s="17">
        <v>0.11005769502855201</v>
      </c>
      <c r="O14" s="17">
        <v>0.12911057543122001</v>
      </c>
      <c r="P14" s="17"/>
      <c r="Q14" s="17">
        <v>0.120942931368344</v>
      </c>
      <c r="R14" s="17">
        <v>0.116595207633528</v>
      </c>
      <c r="S14" s="17">
        <v>7.2603406662900494E-2</v>
      </c>
    </row>
    <row r="15" spans="2:19" x14ac:dyDescent="0.3">
      <c r="B15" s="18" t="s">
        <v>157</v>
      </c>
      <c r="C15" s="17">
        <v>0.19069375748796599</v>
      </c>
      <c r="D15" s="17">
        <v>0.18338637918857401</v>
      </c>
      <c r="E15" s="17">
        <v>0.19962433062368201</v>
      </c>
      <c r="F15" s="17"/>
      <c r="G15" s="17">
        <v>0.18273461761350901</v>
      </c>
      <c r="H15" s="17">
        <v>0.208559878827622</v>
      </c>
      <c r="I15" s="17">
        <v>0.20397099470697799</v>
      </c>
      <c r="J15" s="17">
        <v>0.16700463547493</v>
      </c>
      <c r="K15" s="17"/>
      <c r="L15" s="17">
        <v>0.18121740256323701</v>
      </c>
      <c r="M15" s="17">
        <v>0.20515656012692199</v>
      </c>
      <c r="N15" s="17">
        <v>0.19896213276167901</v>
      </c>
      <c r="O15" s="17">
        <v>0.17557031294105899</v>
      </c>
      <c r="P15" s="17"/>
      <c r="Q15" s="17">
        <v>0.19240584304309399</v>
      </c>
      <c r="R15" s="17">
        <v>0.18864639779031001</v>
      </c>
      <c r="S15" s="17">
        <v>0.18057867729145499</v>
      </c>
    </row>
    <row r="16" spans="2:19" x14ac:dyDescent="0.3">
      <c r="B16" s="18" t="s">
        <v>158</v>
      </c>
      <c r="C16" s="17">
        <v>0.22630253354399699</v>
      </c>
      <c r="D16" s="17">
        <v>0.21018930999886501</v>
      </c>
      <c r="E16" s="17">
        <v>0.24076596648318899</v>
      </c>
      <c r="F16" s="17"/>
      <c r="G16" s="17">
        <v>0.24695457090498199</v>
      </c>
      <c r="H16" s="17">
        <v>0.25521159095703</v>
      </c>
      <c r="I16" s="17">
        <v>0.17184281910291799</v>
      </c>
      <c r="J16" s="17">
        <v>0.220592244171676</v>
      </c>
      <c r="K16" s="17"/>
      <c r="L16" s="17">
        <v>0.25251714879218801</v>
      </c>
      <c r="M16" s="17">
        <v>0.21205754581018901</v>
      </c>
      <c r="N16" s="17">
        <v>0.24865626153887699</v>
      </c>
      <c r="O16" s="17">
        <v>0.19127819260919399</v>
      </c>
      <c r="P16" s="17"/>
      <c r="Q16" s="17">
        <v>0.22694980431384501</v>
      </c>
      <c r="R16" s="17">
        <v>0.21624019548991899</v>
      </c>
      <c r="S16" s="17">
        <v>0.260653739517825</v>
      </c>
    </row>
    <row r="17" spans="2:19" x14ac:dyDescent="0.3">
      <c r="B17" s="18" t="s">
        <v>159</v>
      </c>
      <c r="C17" s="17">
        <v>0.20699084585263899</v>
      </c>
      <c r="D17" s="17">
        <v>0.22516365122212401</v>
      </c>
      <c r="E17" s="17">
        <v>0.187061671853987</v>
      </c>
      <c r="F17" s="17"/>
      <c r="G17" s="17">
        <v>0.189896744139185</v>
      </c>
      <c r="H17" s="17">
        <v>0.188663248916358</v>
      </c>
      <c r="I17" s="17">
        <v>0.22431878437775199</v>
      </c>
      <c r="J17" s="17">
        <v>0.23185575601991801</v>
      </c>
      <c r="K17" s="17"/>
      <c r="L17" s="17">
        <v>0.234272768944083</v>
      </c>
      <c r="M17" s="17">
        <v>0.20902074555744499</v>
      </c>
      <c r="N17" s="17">
        <v>0.179240566413474</v>
      </c>
      <c r="O17" s="17">
        <v>0.20757626658636899</v>
      </c>
      <c r="P17" s="17"/>
      <c r="Q17" s="17">
        <v>0.211643080321542</v>
      </c>
      <c r="R17" s="17">
        <v>0.18007031166299201</v>
      </c>
      <c r="S17" s="17">
        <v>0.17703545240461399</v>
      </c>
    </row>
    <row r="18" spans="2:19" ht="28.8" x14ac:dyDescent="0.3">
      <c r="B18" s="18" t="s">
        <v>160</v>
      </c>
      <c r="C18" s="17">
        <v>5.1099596163468902E-2</v>
      </c>
      <c r="D18" s="17">
        <v>6.6760235288980702E-2</v>
      </c>
      <c r="E18" s="17">
        <v>3.5887829767506298E-2</v>
      </c>
      <c r="F18" s="17"/>
      <c r="G18" s="17">
        <v>4.7827301354734897E-2</v>
      </c>
      <c r="H18" s="17">
        <v>4.8720731583213897E-2</v>
      </c>
      <c r="I18" s="17">
        <v>5.9245604266858598E-2</v>
      </c>
      <c r="J18" s="17">
        <v>5.1573262518047898E-2</v>
      </c>
      <c r="K18" s="17"/>
      <c r="L18" s="17">
        <v>5.8262248972505801E-2</v>
      </c>
      <c r="M18" s="17">
        <v>4.1906851319333201E-2</v>
      </c>
      <c r="N18" s="17">
        <v>5.0244367550071799E-2</v>
      </c>
      <c r="O18" s="17">
        <v>5.4805948740439897E-2</v>
      </c>
      <c r="P18" s="17"/>
      <c r="Q18" s="17">
        <v>4.9661790640516401E-2</v>
      </c>
      <c r="R18" s="17">
        <v>5.6659424278957503E-2</v>
      </c>
      <c r="S18" s="17">
        <v>3.30840715093201E-2</v>
      </c>
    </row>
    <row r="19" spans="2:19" x14ac:dyDescent="0.3">
      <c r="B19" s="18" t="s">
        <v>161</v>
      </c>
      <c r="C19" s="17">
        <v>1.48256935205523E-2</v>
      </c>
      <c r="D19" s="17">
        <v>1.9423191585568701E-2</v>
      </c>
      <c r="E19" s="17">
        <v>1.0358470869905099E-2</v>
      </c>
      <c r="F19" s="17"/>
      <c r="G19" s="17">
        <v>1.1240713665856E-2</v>
      </c>
      <c r="H19" s="17">
        <v>1.14153478334574E-2</v>
      </c>
      <c r="I19" s="17">
        <v>1.65535388819914E-2</v>
      </c>
      <c r="J19" s="17">
        <v>2.2056087949412599E-2</v>
      </c>
      <c r="K19" s="17"/>
      <c r="L19" s="17">
        <v>1.41150567636342E-2</v>
      </c>
      <c r="M19" s="17">
        <v>1.69082769326942E-2</v>
      </c>
      <c r="N19" s="17">
        <v>8.0237358000986806E-3</v>
      </c>
      <c r="O19" s="17">
        <v>2.06526783019217E-2</v>
      </c>
      <c r="P19" s="17"/>
      <c r="Q19" s="17">
        <v>1.43657867818655E-2</v>
      </c>
      <c r="R19" s="17">
        <v>1.5121601758344899E-2</v>
      </c>
      <c r="S19" s="17">
        <v>2.1251854169024299E-2</v>
      </c>
    </row>
    <row r="20" spans="2:19" x14ac:dyDescent="0.3">
      <c r="B20" s="18" t="s">
        <v>78</v>
      </c>
      <c r="C20" s="19">
        <v>1.36587407873483E-2</v>
      </c>
      <c r="D20" s="19">
        <v>1.68041399871828E-2</v>
      </c>
      <c r="E20" s="19">
        <v>1.06325020727759E-2</v>
      </c>
      <c r="F20" s="19"/>
      <c r="G20" s="19">
        <v>9.6149831084390396E-3</v>
      </c>
      <c r="H20" s="19">
        <v>1.2397240986130501E-2</v>
      </c>
      <c r="I20" s="19">
        <v>9.1499510275909503E-3</v>
      </c>
      <c r="J20" s="19">
        <v>2.2994487769399101E-2</v>
      </c>
      <c r="K20" s="19"/>
      <c r="L20" s="19">
        <v>1.66941145439575E-2</v>
      </c>
      <c r="M20" s="19">
        <v>9.4167706371448105E-3</v>
      </c>
      <c r="N20" s="19">
        <v>7.8698287840620398E-3</v>
      </c>
      <c r="O20" s="19">
        <v>2.1482634806682499E-2</v>
      </c>
      <c r="P20" s="19"/>
      <c r="Q20" s="19">
        <v>1.0684157107224999E-2</v>
      </c>
      <c r="R20" s="19">
        <v>1.7334533482940701E-2</v>
      </c>
      <c r="S20" s="19">
        <v>1.2475847062443301E-2</v>
      </c>
    </row>
    <row r="21" spans="2:19" x14ac:dyDescent="0.3">
      <c r="B21" s="16"/>
    </row>
    <row r="22" spans="2:19" x14ac:dyDescent="0.3">
      <c r="B22" t="s">
        <v>51</v>
      </c>
    </row>
    <row r="23" spans="2:19" x14ac:dyDescent="0.3">
      <c r="B23" t="s">
        <v>52</v>
      </c>
    </row>
    <row r="25" spans="2:19" x14ac:dyDescent="0.3">
      <c r="B25"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S25"/>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168</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151</v>
      </c>
      <c r="C9" s="17">
        <v>8.0832910952150505E-3</v>
      </c>
      <c r="D9" s="17">
        <v>6.2749128159170697E-3</v>
      </c>
      <c r="E9" s="17">
        <v>9.9592915558858394E-3</v>
      </c>
      <c r="F9" s="17"/>
      <c r="G9" s="17">
        <v>1.38288644486434E-2</v>
      </c>
      <c r="H9" s="17">
        <v>5.3009096720733001E-3</v>
      </c>
      <c r="I9" s="17">
        <v>4.9323741681198798E-3</v>
      </c>
      <c r="J9" s="17">
        <v>6.7564758131989297E-3</v>
      </c>
      <c r="K9" s="17"/>
      <c r="L9" s="17">
        <v>7.6827897069786898E-3</v>
      </c>
      <c r="M9" s="17">
        <v>1.0487330835190101E-2</v>
      </c>
      <c r="N9" s="17">
        <v>7.15646342521038E-3</v>
      </c>
      <c r="O9" s="17">
        <v>6.8877418894586701E-3</v>
      </c>
      <c r="P9" s="17"/>
      <c r="Q9" s="17">
        <v>5.56718343451425E-3</v>
      </c>
      <c r="R9" s="17">
        <v>2.02889164222783E-2</v>
      </c>
      <c r="S9" s="17">
        <v>1.8992380427964702E-2</v>
      </c>
    </row>
    <row r="10" spans="2:19" x14ac:dyDescent="0.3">
      <c r="B10" s="18" t="s">
        <v>152</v>
      </c>
      <c r="C10" s="17">
        <v>5.9218688296099001E-3</v>
      </c>
      <c r="D10" s="17">
        <v>3.85940290174019E-3</v>
      </c>
      <c r="E10" s="17">
        <v>8.0332928037313393E-3</v>
      </c>
      <c r="F10" s="17"/>
      <c r="G10" s="17">
        <v>1.1431608982431099E-2</v>
      </c>
      <c r="H10" s="17">
        <v>4.3014220374021197E-3</v>
      </c>
      <c r="I10" s="17">
        <v>1.9708522389025301E-3</v>
      </c>
      <c r="J10" s="17">
        <v>4.2796991157596402E-3</v>
      </c>
      <c r="K10" s="17"/>
      <c r="L10" s="17">
        <v>5.8964072982556903E-3</v>
      </c>
      <c r="M10" s="17">
        <v>5.18000784381124E-3</v>
      </c>
      <c r="N10" s="17">
        <v>7.3170380557954504E-3</v>
      </c>
      <c r="O10" s="17">
        <v>5.2382644108538304E-3</v>
      </c>
      <c r="P10" s="17"/>
      <c r="Q10" s="17">
        <v>5.1404086264626603E-3</v>
      </c>
      <c r="R10" s="17">
        <v>9.3192238677529994E-3</v>
      </c>
      <c r="S10" s="17">
        <v>1.2090690448303101E-2</v>
      </c>
    </row>
    <row r="11" spans="2:19" x14ac:dyDescent="0.3">
      <c r="B11" s="18" t="s">
        <v>153</v>
      </c>
      <c r="C11" s="17">
        <v>1.4842209430982699E-2</v>
      </c>
      <c r="D11" s="17">
        <v>1.20559882166935E-2</v>
      </c>
      <c r="E11" s="17">
        <v>1.6953533440883801E-2</v>
      </c>
      <c r="F11" s="17"/>
      <c r="G11" s="17">
        <v>1.3953549524281E-2</v>
      </c>
      <c r="H11" s="17">
        <v>2.0649402334690099E-2</v>
      </c>
      <c r="I11" s="17">
        <v>1.1188545278778699E-2</v>
      </c>
      <c r="J11" s="17">
        <v>1.12229246115629E-2</v>
      </c>
      <c r="K11" s="17"/>
      <c r="L11" s="17">
        <v>1.21017447186065E-2</v>
      </c>
      <c r="M11" s="17">
        <v>8.9993249585245093E-3</v>
      </c>
      <c r="N11" s="17">
        <v>2.1018147961067799E-2</v>
      </c>
      <c r="O11" s="17">
        <v>1.72115058566879E-2</v>
      </c>
      <c r="P11" s="17"/>
      <c r="Q11" s="17">
        <v>1.02897179862849E-2</v>
      </c>
      <c r="R11" s="17">
        <v>3.7924810508292398E-2</v>
      </c>
      <c r="S11" s="17">
        <v>2.55157865289488E-2</v>
      </c>
    </row>
    <row r="12" spans="2:19" x14ac:dyDescent="0.3">
      <c r="B12" s="18" t="s">
        <v>154</v>
      </c>
      <c r="C12" s="17">
        <v>1.8542133544964999E-2</v>
      </c>
      <c r="D12" s="17">
        <v>1.98865644720298E-2</v>
      </c>
      <c r="E12" s="17">
        <v>1.7357156628484499E-2</v>
      </c>
      <c r="F12" s="17"/>
      <c r="G12" s="17">
        <v>1.8565025488097499E-2</v>
      </c>
      <c r="H12" s="17">
        <v>2.1196046014161099E-2</v>
      </c>
      <c r="I12" s="17">
        <v>2.0285613914118001E-2</v>
      </c>
      <c r="J12" s="17">
        <v>1.4266643111015999E-2</v>
      </c>
      <c r="K12" s="17"/>
      <c r="L12" s="17">
        <v>9.89644620103842E-3</v>
      </c>
      <c r="M12" s="17">
        <v>1.4962782025191501E-2</v>
      </c>
      <c r="N12" s="17">
        <v>2.1971818315183599E-2</v>
      </c>
      <c r="O12" s="17">
        <v>2.7343613499633199E-2</v>
      </c>
      <c r="P12" s="17"/>
      <c r="Q12" s="17">
        <v>1.6985692854750999E-2</v>
      </c>
      <c r="R12" s="17">
        <v>1.6025591841309299E-2</v>
      </c>
      <c r="S12" s="17">
        <v>3.2208866254826898E-2</v>
      </c>
    </row>
    <row r="13" spans="2:19" x14ac:dyDescent="0.3">
      <c r="B13" s="18" t="s">
        <v>155</v>
      </c>
      <c r="C13" s="17">
        <v>2.5369939722360599E-2</v>
      </c>
      <c r="D13" s="17">
        <v>2.3770081498320599E-2</v>
      </c>
      <c r="E13" s="17">
        <v>2.71852525775973E-2</v>
      </c>
      <c r="F13" s="17"/>
      <c r="G13" s="17">
        <v>3.1673707744334298E-2</v>
      </c>
      <c r="H13" s="17">
        <v>2.9407394225964001E-2</v>
      </c>
      <c r="I13" s="17">
        <v>2.0517421779815699E-2</v>
      </c>
      <c r="J13" s="17">
        <v>1.5780290003531101E-2</v>
      </c>
      <c r="K13" s="17"/>
      <c r="L13" s="17">
        <v>2.30116691936313E-2</v>
      </c>
      <c r="M13" s="17">
        <v>3.1497528908706302E-2</v>
      </c>
      <c r="N13" s="17">
        <v>1.5326074917877699E-2</v>
      </c>
      <c r="O13" s="17">
        <v>3.1981706690572598E-2</v>
      </c>
      <c r="P13" s="17"/>
      <c r="Q13" s="17">
        <v>2.0741104894934598E-2</v>
      </c>
      <c r="R13" s="17">
        <v>6.4563739410679902E-2</v>
      </c>
      <c r="S13" s="17">
        <v>4.4167637441282798E-2</v>
      </c>
    </row>
    <row r="14" spans="2:19" x14ac:dyDescent="0.3">
      <c r="B14" s="18" t="s">
        <v>156</v>
      </c>
      <c r="C14" s="17">
        <v>4.5674505945187599E-2</v>
      </c>
      <c r="D14" s="17">
        <v>3.5262219822361503E-2</v>
      </c>
      <c r="E14" s="17">
        <v>5.5057580937198203E-2</v>
      </c>
      <c r="F14" s="17"/>
      <c r="G14" s="17">
        <v>6.8192731050992994E-2</v>
      </c>
      <c r="H14" s="17">
        <v>3.2568370821763899E-2</v>
      </c>
      <c r="I14" s="17">
        <v>4.8810605135644801E-2</v>
      </c>
      <c r="J14" s="17">
        <v>2.7263792008904199E-2</v>
      </c>
      <c r="K14" s="17"/>
      <c r="L14" s="17">
        <v>3.4758513780549102E-2</v>
      </c>
      <c r="M14" s="17">
        <v>4.4335872824320097E-2</v>
      </c>
      <c r="N14" s="17">
        <v>4.82518725168831E-2</v>
      </c>
      <c r="O14" s="17">
        <v>5.5246163408448803E-2</v>
      </c>
      <c r="P14" s="17"/>
      <c r="Q14" s="17">
        <v>4.1813479192289803E-2</v>
      </c>
      <c r="R14" s="17">
        <v>9.6049054353500904E-2</v>
      </c>
      <c r="S14" s="17">
        <v>4.1985575276802002E-2</v>
      </c>
    </row>
    <row r="15" spans="2:19" x14ac:dyDescent="0.3">
      <c r="B15" s="18" t="s">
        <v>157</v>
      </c>
      <c r="C15" s="17">
        <v>7.63845295566737E-2</v>
      </c>
      <c r="D15" s="17">
        <v>6.8572785325570595E-2</v>
      </c>
      <c r="E15" s="17">
        <v>8.3988735619942398E-2</v>
      </c>
      <c r="F15" s="17"/>
      <c r="G15" s="17">
        <v>8.81554228926303E-2</v>
      </c>
      <c r="H15" s="17">
        <v>7.50311418345294E-2</v>
      </c>
      <c r="I15" s="17">
        <v>8.3624420305574806E-2</v>
      </c>
      <c r="J15" s="17">
        <v>5.7367630783758998E-2</v>
      </c>
      <c r="K15" s="17"/>
      <c r="L15" s="17">
        <v>9.4275240936177604E-2</v>
      </c>
      <c r="M15" s="17">
        <v>8.2129293210170401E-2</v>
      </c>
      <c r="N15" s="17">
        <v>6.5651008607267705E-2</v>
      </c>
      <c r="O15" s="17">
        <v>6.3908490998896797E-2</v>
      </c>
      <c r="P15" s="17"/>
      <c r="Q15" s="17">
        <v>7.3035522687873194E-2</v>
      </c>
      <c r="R15" s="17">
        <v>0.10040475006555601</v>
      </c>
      <c r="S15" s="17">
        <v>0.13037590921408901</v>
      </c>
    </row>
    <row r="16" spans="2:19" x14ac:dyDescent="0.3">
      <c r="B16" s="18" t="s">
        <v>158</v>
      </c>
      <c r="C16" s="17">
        <v>0.156830875701056</v>
      </c>
      <c r="D16" s="17">
        <v>0.133850122652658</v>
      </c>
      <c r="E16" s="17">
        <v>0.18049947088922699</v>
      </c>
      <c r="F16" s="17"/>
      <c r="G16" s="17">
        <v>0.16834439185960001</v>
      </c>
      <c r="H16" s="17">
        <v>0.159059810894873</v>
      </c>
      <c r="I16" s="17">
        <v>0.145276983179293</v>
      </c>
      <c r="J16" s="17">
        <v>0.14877894263124999</v>
      </c>
      <c r="K16" s="17"/>
      <c r="L16" s="17">
        <v>0.171838276870632</v>
      </c>
      <c r="M16" s="17">
        <v>0.155253543570012</v>
      </c>
      <c r="N16" s="17">
        <v>0.17027526512771801</v>
      </c>
      <c r="O16" s="17">
        <v>0.128964699106385</v>
      </c>
      <c r="P16" s="17"/>
      <c r="Q16" s="17">
        <v>0.16257487533586801</v>
      </c>
      <c r="R16" s="17">
        <v>0.15922952774268001</v>
      </c>
      <c r="S16" s="17">
        <v>0.13365601492259499</v>
      </c>
    </row>
    <row r="17" spans="2:19" x14ac:dyDescent="0.3">
      <c r="B17" s="18" t="s">
        <v>159</v>
      </c>
      <c r="C17" s="17">
        <v>0.31240043201102902</v>
      </c>
      <c r="D17" s="17">
        <v>0.319594600170923</v>
      </c>
      <c r="E17" s="17">
        <v>0.306972302995974</v>
      </c>
      <c r="F17" s="17"/>
      <c r="G17" s="17">
        <v>0.35121843313041501</v>
      </c>
      <c r="H17" s="17">
        <v>0.28104904670952702</v>
      </c>
      <c r="I17" s="17">
        <v>0.32365439097655102</v>
      </c>
      <c r="J17" s="17">
        <v>0.28881842276618003</v>
      </c>
      <c r="K17" s="17"/>
      <c r="L17" s="17">
        <v>0.407084230560187</v>
      </c>
      <c r="M17" s="17">
        <v>0.330908813101224</v>
      </c>
      <c r="N17" s="17">
        <v>0.24948471946772099</v>
      </c>
      <c r="O17" s="17">
        <v>0.26585739214793702</v>
      </c>
      <c r="P17" s="17"/>
      <c r="Q17" s="17">
        <v>0.32931024727105401</v>
      </c>
      <c r="R17" s="17">
        <v>0.232173831001738</v>
      </c>
      <c r="S17" s="17">
        <v>0.29888529338234598</v>
      </c>
    </row>
    <row r="18" spans="2:19" ht="28.8" x14ac:dyDescent="0.3">
      <c r="B18" s="18" t="s">
        <v>160</v>
      </c>
      <c r="C18" s="17">
        <v>0.18334251861093401</v>
      </c>
      <c r="D18" s="17">
        <v>0.186554855228313</v>
      </c>
      <c r="E18" s="17">
        <v>0.180013654108518</v>
      </c>
      <c r="F18" s="17"/>
      <c r="G18" s="17">
        <v>0.14417429157957201</v>
      </c>
      <c r="H18" s="17">
        <v>0.18776688910265099</v>
      </c>
      <c r="I18" s="17">
        <v>0.200857142809756</v>
      </c>
      <c r="J18" s="17">
        <v>0.215138684514246</v>
      </c>
      <c r="K18" s="17"/>
      <c r="L18" s="17">
        <v>0.14717763491515401</v>
      </c>
      <c r="M18" s="17">
        <v>0.18509469317238</v>
      </c>
      <c r="N18" s="17">
        <v>0.200157950724694</v>
      </c>
      <c r="O18" s="17">
        <v>0.199395601767727</v>
      </c>
      <c r="P18" s="17"/>
      <c r="Q18" s="17">
        <v>0.187300010510495</v>
      </c>
      <c r="R18" s="17">
        <v>0.12651733215834601</v>
      </c>
      <c r="S18" s="17">
        <v>0.162572137889753</v>
      </c>
    </row>
    <row r="19" spans="2:19" x14ac:dyDescent="0.3">
      <c r="B19" s="18" t="s">
        <v>161</v>
      </c>
      <c r="C19" s="17">
        <v>0.13921114716959401</v>
      </c>
      <c r="D19" s="17">
        <v>0.17397992354369801</v>
      </c>
      <c r="E19" s="17">
        <v>0.103408414863706</v>
      </c>
      <c r="F19" s="17"/>
      <c r="G19" s="17">
        <v>8.1182171972419295E-2</v>
      </c>
      <c r="H19" s="17">
        <v>0.16733907978412901</v>
      </c>
      <c r="I19" s="17">
        <v>0.13369689167579901</v>
      </c>
      <c r="J19" s="17">
        <v>0.18713082086587399</v>
      </c>
      <c r="K19" s="17"/>
      <c r="L19" s="17">
        <v>7.9306269252223199E-2</v>
      </c>
      <c r="M19" s="17">
        <v>0.121100179457527</v>
      </c>
      <c r="N19" s="17">
        <v>0.18322132908734901</v>
      </c>
      <c r="O19" s="17">
        <v>0.17102643138592299</v>
      </c>
      <c r="P19" s="17"/>
      <c r="Q19" s="17">
        <v>0.136436245968409</v>
      </c>
      <c r="R19" s="17">
        <v>0.12960015732763</v>
      </c>
      <c r="S19" s="17">
        <v>9.2144482039774406E-2</v>
      </c>
    </row>
    <row r="20" spans="2:19" x14ac:dyDescent="0.3">
      <c r="B20" s="18" t="s">
        <v>78</v>
      </c>
      <c r="C20" s="19">
        <v>1.33965483823927E-2</v>
      </c>
      <c r="D20" s="19">
        <v>1.6338543351774901E-2</v>
      </c>
      <c r="E20" s="19">
        <v>1.05713135788504E-2</v>
      </c>
      <c r="F20" s="19"/>
      <c r="G20" s="19">
        <v>9.2798013265836896E-3</v>
      </c>
      <c r="H20" s="19">
        <v>1.63304865682358E-2</v>
      </c>
      <c r="I20" s="19">
        <v>5.1847585376458803E-3</v>
      </c>
      <c r="J20" s="19">
        <v>2.3195673774718199E-2</v>
      </c>
      <c r="K20" s="19"/>
      <c r="L20" s="19">
        <v>6.9707765665665104E-3</v>
      </c>
      <c r="M20" s="19">
        <v>1.00506300929433E-2</v>
      </c>
      <c r="N20" s="19">
        <v>1.0168311793232399E-2</v>
      </c>
      <c r="O20" s="19">
        <v>2.69383888374762E-2</v>
      </c>
      <c r="P20" s="19"/>
      <c r="Q20" s="19">
        <v>1.0805511237063701E-2</v>
      </c>
      <c r="R20" s="19">
        <v>7.9030653002357502E-3</v>
      </c>
      <c r="S20" s="19">
        <v>7.4052261733147003E-3</v>
      </c>
    </row>
    <row r="21" spans="2:19" x14ac:dyDescent="0.3">
      <c r="B21" s="16"/>
    </row>
    <row r="22" spans="2:19" x14ac:dyDescent="0.3">
      <c r="B22" t="s">
        <v>51</v>
      </c>
    </row>
    <row r="23" spans="2:19" x14ac:dyDescent="0.3">
      <c r="B23" t="s">
        <v>52</v>
      </c>
    </row>
    <row r="25" spans="2:19" x14ac:dyDescent="0.3">
      <c r="B25"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S25"/>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169</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151</v>
      </c>
      <c r="C9" s="17">
        <v>2.7764639838774599E-2</v>
      </c>
      <c r="D9" s="17">
        <v>2.2130234664180501E-2</v>
      </c>
      <c r="E9" s="17">
        <v>3.3631770540672998E-2</v>
      </c>
      <c r="F9" s="17"/>
      <c r="G9" s="17">
        <v>2.5488394470959099E-2</v>
      </c>
      <c r="H9" s="17">
        <v>2.1180328970445899E-2</v>
      </c>
      <c r="I9" s="17">
        <v>3.1911504131178998E-2</v>
      </c>
      <c r="J9" s="17">
        <v>3.4907076788702203E-2</v>
      </c>
      <c r="K9" s="17"/>
      <c r="L9" s="17">
        <v>2.0092287654386198E-2</v>
      </c>
      <c r="M9" s="17">
        <v>1.55696296795679E-2</v>
      </c>
      <c r="N9" s="17">
        <v>3.3358151167865203E-2</v>
      </c>
      <c r="O9" s="17">
        <v>4.2566993397350497E-2</v>
      </c>
      <c r="P9" s="17"/>
      <c r="Q9" s="17">
        <v>2.2205362489451399E-2</v>
      </c>
      <c r="R9" s="17">
        <v>5.9214543928199803E-2</v>
      </c>
      <c r="S9" s="17">
        <v>3.4382902217852798E-2</v>
      </c>
    </row>
    <row r="10" spans="2:19" x14ac:dyDescent="0.3">
      <c r="B10" s="18" t="s">
        <v>152</v>
      </c>
      <c r="C10" s="17">
        <v>2.0349489039006199E-2</v>
      </c>
      <c r="D10" s="17">
        <v>1.9701060783756601E-2</v>
      </c>
      <c r="E10" s="17">
        <v>2.1171236880768302E-2</v>
      </c>
      <c r="F10" s="17"/>
      <c r="G10" s="17">
        <v>1.7802977677818601E-2</v>
      </c>
      <c r="H10" s="17">
        <v>2.7398415830999501E-2</v>
      </c>
      <c r="I10" s="17">
        <v>2.0160214402319802E-2</v>
      </c>
      <c r="J10" s="17">
        <v>1.42133620291906E-2</v>
      </c>
      <c r="K10" s="17"/>
      <c r="L10" s="17">
        <v>1.1163923195125901E-2</v>
      </c>
      <c r="M10" s="17">
        <v>2.3628944800154199E-2</v>
      </c>
      <c r="N10" s="17">
        <v>2.7478976611594201E-2</v>
      </c>
      <c r="O10" s="17">
        <v>1.8264514242546801E-2</v>
      </c>
      <c r="P10" s="17"/>
      <c r="Q10" s="17">
        <v>1.6029754526916899E-2</v>
      </c>
      <c r="R10" s="17">
        <v>3.7128231305317297E-2</v>
      </c>
      <c r="S10" s="17">
        <v>4.36369494725918E-2</v>
      </c>
    </row>
    <row r="11" spans="2:19" x14ac:dyDescent="0.3">
      <c r="B11" s="18" t="s">
        <v>153</v>
      </c>
      <c r="C11" s="17">
        <v>2.8754467357893498E-2</v>
      </c>
      <c r="D11" s="17">
        <v>3.24610209881286E-2</v>
      </c>
      <c r="E11" s="17">
        <v>2.5296469551540801E-2</v>
      </c>
      <c r="F11" s="17"/>
      <c r="G11" s="17">
        <v>3.38330696218846E-2</v>
      </c>
      <c r="H11" s="17">
        <v>2.0304488705345E-2</v>
      </c>
      <c r="I11" s="17">
        <v>3.7182415575973703E-2</v>
      </c>
      <c r="J11" s="17">
        <v>2.45199989397973E-2</v>
      </c>
      <c r="K11" s="17"/>
      <c r="L11" s="17">
        <v>2.7744375887762601E-2</v>
      </c>
      <c r="M11" s="17">
        <v>2.6183936431366201E-2</v>
      </c>
      <c r="N11" s="17">
        <v>3.11675706685377E-2</v>
      </c>
      <c r="O11" s="17">
        <v>2.99305477329499E-2</v>
      </c>
      <c r="P11" s="17"/>
      <c r="Q11" s="17">
        <v>2.87170689305139E-2</v>
      </c>
      <c r="R11" s="17">
        <v>3.84139770810785E-2</v>
      </c>
      <c r="S11" s="17">
        <v>2.6307091163680199E-2</v>
      </c>
    </row>
    <row r="12" spans="2:19" x14ac:dyDescent="0.3">
      <c r="B12" s="18" t="s">
        <v>154</v>
      </c>
      <c r="C12" s="17">
        <v>4.9775801266011201E-2</v>
      </c>
      <c r="D12" s="17">
        <v>4.4868080681139497E-2</v>
      </c>
      <c r="E12" s="17">
        <v>5.51048471576875E-2</v>
      </c>
      <c r="F12" s="17"/>
      <c r="G12" s="17">
        <v>4.1092619181539301E-2</v>
      </c>
      <c r="H12" s="17">
        <v>5.6961020312676199E-2</v>
      </c>
      <c r="I12" s="17">
        <v>5.7614968397790997E-2</v>
      </c>
      <c r="J12" s="17">
        <v>4.4930478475093502E-2</v>
      </c>
      <c r="K12" s="17"/>
      <c r="L12" s="17">
        <v>4.0277096168786802E-2</v>
      </c>
      <c r="M12" s="17">
        <v>5.34689459734922E-2</v>
      </c>
      <c r="N12" s="17">
        <v>5.7020757369000398E-2</v>
      </c>
      <c r="O12" s="17">
        <v>4.74314452808067E-2</v>
      </c>
      <c r="P12" s="17"/>
      <c r="Q12" s="17">
        <v>4.7395248582431597E-2</v>
      </c>
      <c r="R12" s="17">
        <v>6.1080124909354903E-2</v>
      </c>
      <c r="S12" s="17">
        <v>7.6737389103415196E-2</v>
      </c>
    </row>
    <row r="13" spans="2:19" x14ac:dyDescent="0.3">
      <c r="B13" s="18" t="s">
        <v>155</v>
      </c>
      <c r="C13" s="17">
        <v>5.9527177975065397E-2</v>
      </c>
      <c r="D13" s="17">
        <v>6.0252934134921499E-2</v>
      </c>
      <c r="E13" s="17">
        <v>5.9310494103853001E-2</v>
      </c>
      <c r="F13" s="17"/>
      <c r="G13" s="17">
        <v>5.1159008686575802E-2</v>
      </c>
      <c r="H13" s="17">
        <v>6.1850720663955701E-2</v>
      </c>
      <c r="I13" s="17">
        <v>7.4493791421861494E-2</v>
      </c>
      <c r="J13" s="17">
        <v>5.0058630601130097E-2</v>
      </c>
      <c r="K13" s="17"/>
      <c r="L13" s="17">
        <v>4.1732235950460599E-2</v>
      </c>
      <c r="M13" s="17">
        <v>4.3412837929063301E-2</v>
      </c>
      <c r="N13" s="17">
        <v>7.1780800080379306E-2</v>
      </c>
      <c r="O13" s="17">
        <v>8.1475992910511594E-2</v>
      </c>
      <c r="P13" s="17"/>
      <c r="Q13" s="17">
        <v>5.5750384501776301E-2</v>
      </c>
      <c r="R13" s="17">
        <v>5.1977154881920701E-2</v>
      </c>
      <c r="S13" s="17">
        <v>8.1994812646579096E-2</v>
      </c>
    </row>
    <row r="14" spans="2:19" x14ac:dyDescent="0.3">
      <c r="B14" s="18" t="s">
        <v>156</v>
      </c>
      <c r="C14" s="17">
        <v>9.4735458852381702E-2</v>
      </c>
      <c r="D14" s="17">
        <v>8.3270407264633806E-2</v>
      </c>
      <c r="E14" s="17">
        <v>0.10560829082946099</v>
      </c>
      <c r="F14" s="17"/>
      <c r="G14" s="17">
        <v>9.3397715234484202E-2</v>
      </c>
      <c r="H14" s="17">
        <v>7.8508293128626602E-2</v>
      </c>
      <c r="I14" s="17">
        <v>0.115343032797871</v>
      </c>
      <c r="J14" s="17">
        <v>9.7773063780991806E-2</v>
      </c>
      <c r="K14" s="17"/>
      <c r="L14" s="17">
        <v>7.3247291353063196E-2</v>
      </c>
      <c r="M14" s="17">
        <v>0.104104076719435</v>
      </c>
      <c r="N14" s="17">
        <v>0.109046851767074</v>
      </c>
      <c r="O14" s="17">
        <v>9.0586892362729404E-2</v>
      </c>
      <c r="P14" s="17"/>
      <c r="Q14" s="17">
        <v>9.5143835744282507E-2</v>
      </c>
      <c r="R14" s="17">
        <v>0.14155314076391701</v>
      </c>
      <c r="S14" s="17">
        <v>4.87169371763174E-2</v>
      </c>
    </row>
    <row r="15" spans="2:19" x14ac:dyDescent="0.3">
      <c r="B15" s="18" t="s">
        <v>157</v>
      </c>
      <c r="C15" s="17">
        <v>0.14048856977378801</v>
      </c>
      <c r="D15" s="17">
        <v>0.124194007532759</v>
      </c>
      <c r="E15" s="17">
        <v>0.15586681643368999</v>
      </c>
      <c r="F15" s="17"/>
      <c r="G15" s="17">
        <v>0.14412856054147599</v>
      </c>
      <c r="H15" s="17">
        <v>0.15511307500153701</v>
      </c>
      <c r="I15" s="17">
        <v>0.138666733054643</v>
      </c>
      <c r="J15" s="17">
        <v>0.12348592709815399</v>
      </c>
      <c r="K15" s="17"/>
      <c r="L15" s="17">
        <v>0.124070834320955</v>
      </c>
      <c r="M15" s="17">
        <v>0.161589017818832</v>
      </c>
      <c r="N15" s="17">
        <v>0.11419221786995699</v>
      </c>
      <c r="O15" s="17">
        <v>0.16257261321556299</v>
      </c>
      <c r="P15" s="17"/>
      <c r="Q15" s="17">
        <v>0.14251635120911901</v>
      </c>
      <c r="R15" s="17">
        <v>0.12635293932271199</v>
      </c>
      <c r="S15" s="17">
        <v>0.15308274818065801</v>
      </c>
    </row>
    <row r="16" spans="2:19" x14ac:dyDescent="0.3">
      <c r="B16" s="18" t="s">
        <v>158</v>
      </c>
      <c r="C16" s="17">
        <v>0.21396224923061199</v>
      </c>
      <c r="D16" s="17">
        <v>0.20048599520604901</v>
      </c>
      <c r="E16" s="17">
        <v>0.228740441039197</v>
      </c>
      <c r="F16" s="17"/>
      <c r="G16" s="17">
        <v>0.227011852605529</v>
      </c>
      <c r="H16" s="17">
        <v>0.23634447189653601</v>
      </c>
      <c r="I16" s="17">
        <v>0.19687401576577801</v>
      </c>
      <c r="J16" s="17">
        <v>0.18765150134281899</v>
      </c>
      <c r="K16" s="17"/>
      <c r="L16" s="17">
        <v>0.20520026280635301</v>
      </c>
      <c r="M16" s="17">
        <v>0.233997421157532</v>
      </c>
      <c r="N16" s="17">
        <v>0.21991894174288201</v>
      </c>
      <c r="O16" s="17">
        <v>0.19460190586689599</v>
      </c>
      <c r="P16" s="17"/>
      <c r="Q16" s="17">
        <v>0.222148639939721</v>
      </c>
      <c r="R16" s="17">
        <v>0.164739260358126</v>
      </c>
      <c r="S16" s="17">
        <v>0.19837822967296601</v>
      </c>
    </row>
    <row r="17" spans="2:19" x14ac:dyDescent="0.3">
      <c r="B17" s="18" t="s">
        <v>159</v>
      </c>
      <c r="C17" s="17">
        <v>0.25913615473211798</v>
      </c>
      <c r="D17" s="17">
        <v>0.29218903573307098</v>
      </c>
      <c r="E17" s="17">
        <v>0.22544516650304899</v>
      </c>
      <c r="F17" s="17"/>
      <c r="G17" s="17">
        <v>0.27552291740531398</v>
      </c>
      <c r="H17" s="17">
        <v>0.234029419424758</v>
      </c>
      <c r="I17" s="17">
        <v>0.245855788189627</v>
      </c>
      <c r="J17" s="17">
        <v>0.27711834288217702</v>
      </c>
      <c r="K17" s="17"/>
      <c r="L17" s="17">
        <v>0.29712753926461999</v>
      </c>
      <c r="M17" s="17">
        <v>0.25270217084153701</v>
      </c>
      <c r="N17" s="17">
        <v>0.26635171819975501</v>
      </c>
      <c r="O17" s="17">
        <v>0.220286651218282</v>
      </c>
      <c r="P17" s="17"/>
      <c r="Q17" s="17">
        <v>0.26727491840398299</v>
      </c>
      <c r="R17" s="17">
        <v>0.21975179859578001</v>
      </c>
      <c r="S17" s="17">
        <v>0.25662041930513302</v>
      </c>
    </row>
    <row r="18" spans="2:19" ht="28.8" x14ac:dyDescent="0.3">
      <c r="B18" s="18" t="s">
        <v>160</v>
      </c>
      <c r="C18" s="17">
        <v>6.5849040289922597E-2</v>
      </c>
      <c r="D18" s="17">
        <v>6.8309479604768505E-2</v>
      </c>
      <c r="E18" s="17">
        <v>6.3953046107245101E-2</v>
      </c>
      <c r="F18" s="17"/>
      <c r="G18" s="17">
        <v>5.4303773374824699E-2</v>
      </c>
      <c r="H18" s="17">
        <v>6.5255058450637907E-2</v>
      </c>
      <c r="I18" s="17">
        <v>5.5861374362374698E-2</v>
      </c>
      <c r="J18" s="17">
        <v>9.1923374212396602E-2</v>
      </c>
      <c r="K18" s="17"/>
      <c r="L18" s="17">
        <v>8.7516119498050104E-2</v>
      </c>
      <c r="M18" s="17">
        <v>5.8748246953345899E-2</v>
      </c>
      <c r="N18" s="17">
        <v>4.33825186175536E-2</v>
      </c>
      <c r="O18" s="17">
        <v>7.6200628949045598E-2</v>
      </c>
      <c r="P18" s="17"/>
      <c r="Q18" s="17">
        <v>6.51813120733961E-2</v>
      </c>
      <c r="R18" s="17">
        <v>5.1004030541314797E-2</v>
      </c>
      <c r="S18" s="17">
        <v>6.8246012233438499E-2</v>
      </c>
    </row>
    <row r="19" spans="2:19" x14ac:dyDescent="0.3">
      <c r="B19" s="18" t="s">
        <v>161</v>
      </c>
      <c r="C19" s="17">
        <v>2.2774044859652402E-2</v>
      </c>
      <c r="D19" s="17">
        <v>2.9101527088067802E-2</v>
      </c>
      <c r="E19" s="17">
        <v>1.49927464983329E-2</v>
      </c>
      <c r="F19" s="17"/>
      <c r="G19" s="17">
        <v>2.3051145272175201E-2</v>
      </c>
      <c r="H19" s="17">
        <v>1.5760808019421702E-2</v>
      </c>
      <c r="I19" s="17">
        <v>1.58189498362784E-2</v>
      </c>
      <c r="J19" s="17">
        <v>3.7108524047774899E-2</v>
      </c>
      <c r="K19" s="17"/>
      <c r="L19" s="17">
        <v>5.31886286133419E-2</v>
      </c>
      <c r="M19" s="17">
        <v>1.4980683164005601E-2</v>
      </c>
      <c r="N19" s="17">
        <v>1.3284033728293799E-2</v>
      </c>
      <c r="O19" s="17">
        <v>1.10692969846944E-2</v>
      </c>
      <c r="P19" s="17"/>
      <c r="Q19" s="17">
        <v>2.2861644299718702E-2</v>
      </c>
      <c r="R19" s="17">
        <v>3.2839339933168801E-2</v>
      </c>
      <c r="S19" s="17">
        <v>7.4197511049434901E-3</v>
      </c>
    </row>
    <row r="20" spans="2:19" x14ac:dyDescent="0.3">
      <c r="B20" s="18" t="s">
        <v>78</v>
      </c>
      <c r="C20" s="19">
        <v>1.6882906784774901E-2</v>
      </c>
      <c r="D20" s="19">
        <v>2.3036216318524101E-2</v>
      </c>
      <c r="E20" s="19">
        <v>1.08786743545017E-2</v>
      </c>
      <c r="F20" s="19"/>
      <c r="G20" s="19">
        <v>1.32079659274197E-2</v>
      </c>
      <c r="H20" s="19">
        <v>2.7293899595060699E-2</v>
      </c>
      <c r="I20" s="19">
        <v>1.02172120643027E-2</v>
      </c>
      <c r="J20" s="19">
        <v>1.63097198017732E-2</v>
      </c>
      <c r="K20" s="19"/>
      <c r="L20" s="19">
        <v>1.8639405287094301E-2</v>
      </c>
      <c r="M20" s="19">
        <v>1.16140885316689E-2</v>
      </c>
      <c r="N20" s="19">
        <v>1.3017462177107799E-2</v>
      </c>
      <c r="O20" s="19">
        <v>2.5012517838624199E-2</v>
      </c>
      <c r="P20" s="19"/>
      <c r="Q20" s="19">
        <v>1.47754792986895E-2</v>
      </c>
      <c r="R20" s="19">
        <v>1.59454583791106E-2</v>
      </c>
      <c r="S20" s="19">
        <v>4.4767577224248904E-3</v>
      </c>
    </row>
    <row r="21" spans="2:19" x14ac:dyDescent="0.3">
      <c r="B21" s="16"/>
    </row>
    <row r="22" spans="2:19" x14ac:dyDescent="0.3">
      <c r="B22" t="s">
        <v>51</v>
      </c>
    </row>
    <row r="23" spans="2:19" x14ac:dyDescent="0.3">
      <c r="B23" t="s">
        <v>52</v>
      </c>
    </row>
    <row r="25" spans="2:19" x14ac:dyDescent="0.3">
      <c r="B25"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S25"/>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170</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151</v>
      </c>
      <c r="C9" s="17">
        <v>1.17319055346033E-3</v>
      </c>
      <c r="D9" s="17">
        <v>1.1930672645761599E-3</v>
      </c>
      <c r="E9" s="17">
        <v>1.1633512865426401E-3</v>
      </c>
      <c r="F9" s="17"/>
      <c r="G9" s="17">
        <v>3.9256543536587496E-3</v>
      </c>
      <c r="H9" s="17">
        <v>0</v>
      </c>
      <c r="I9" s="17">
        <v>0</v>
      </c>
      <c r="J9" s="17">
        <v>0</v>
      </c>
      <c r="K9" s="17"/>
      <c r="L9" s="17">
        <v>2.5225152675920799E-3</v>
      </c>
      <c r="M9" s="17">
        <v>0</v>
      </c>
      <c r="N9" s="17">
        <v>1.0530593677723901E-3</v>
      </c>
      <c r="O9" s="17">
        <v>1.2228842649777501E-3</v>
      </c>
      <c r="P9" s="17"/>
      <c r="Q9" s="17">
        <v>1.1526700643527E-3</v>
      </c>
      <c r="R9" s="17">
        <v>4.5150130524892404E-3</v>
      </c>
      <c r="S9" s="17">
        <v>0</v>
      </c>
    </row>
    <row r="10" spans="2:19" x14ac:dyDescent="0.3">
      <c r="B10" s="18" t="s">
        <v>152</v>
      </c>
      <c r="C10" s="17">
        <v>2.4614885733082298E-3</v>
      </c>
      <c r="D10" s="17">
        <v>1.7270829419528499E-3</v>
      </c>
      <c r="E10" s="17">
        <v>3.21634116083997E-3</v>
      </c>
      <c r="F10" s="17"/>
      <c r="G10" s="17">
        <v>3.84787377312745E-3</v>
      </c>
      <c r="H10" s="17">
        <v>3.0835900347403501E-3</v>
      </c>
      <c r="I10" s="17">
        <v>2.4562714621264498E-3</v>
      </c>
      <c r="J10" s="17">
        <v>0</v>
      </c>
      <c r="K10" s="17"/>
      <c r="L10" s="17">
        <v>1.4415273897506701E-3</v>
      </c>
      <c r="M10" s="17">
        <v>1.9770645923866902E-3</v>
      </c>
      <c r="N10" s="17">
        <v>1.4116694528248999E-3</v>
      </c>
      <c r="O10" s="17">
        <v>5.1426875422868196E-3</v>
      </c>
      <c r="P10" s="17"/>
      <c r="Q10" s="17">
        <v>1.9446223742415399E-3</v>
      </c>
      <c r="R10" s="17">
        <v>7.1033531147944003E-3</v>
      </c>
      <c r="S10" s="17">
        <v>6.0800749070226501E-3</v>
      </c>
    </row>
    <row r="11" spans="2:19" x14ac:dyDescent="0.3">
      <c r="B11" s="18" t="s">
        <v>153</v>
      </c>
      <c r="C11" s="17">
        <v>6.3334000795426003E-3</v>
      </c>
      <c r="D11" s="17">
        <v>4.90474614722132E-3</v>
      </c>
      <c r="E11" s="17">
        <v>7.81502789165631E-3</v>
      </c>
      <c r="F11" s="17"/>
      <c r="G11" s="17">
        <v>7.6048254819033401E-3</v>
      </c>
      <c r="H11" s="17">
        <v>9.8320666847843893E-3</v>
      </c>
      <c r="I11" s="17">
        <v>2.6047842504048802E-3</v>
      </c>
      <c r="J11" s="17">
        <v>4.24112800445262E-3</v>
      </c>
      <c r="K11" s="17"/>
      <c r="L11" s="17">
        <v>7.6771677065436703E-3</v>
      </c>
      <c r="M11" s="17">
        <v>4.2952185723445701E-3</v>
      </c>
      <c r="N11" s="17">
        <v>2.6792474625149301E-3</v>
      </c>
      <c r="O11" s="17">
        <v>1.11527139567875E-2</v>
      </c>
      <c r="P11" s="17"/>
      <c r="Q11" s="17">
        <v>4.1521419541607398E-3</v>
      </c>
      <c r="R11" s="17">
        <v>9.1457833274591702E-3</v>
      </c>
      <c r="S11" s="17">
        <v>2.3945012885067899E-2</v>
      </c>
    </row>
    <row r="12" spans="2:19" x14ac:dyDescent="0.3">
      <c r="B12" s="18" t="s">
        <v>154</v>
      </c>
      <c r="C12" s="17">
        <v>7.2164797711354398E-3</v>
      </c>
      <c r="D12" s="17">
        <v>7.5824196862463002E-3</v>
      </c>
      <c r="E12" s="17">
        <v>6.9124741420968803E-3</v>
      </c>
      <c r="F12" s="17"/>
      <c r="G12" s="17">
        <v>5.1488635698697504E-3</v>
      </c>
      <c r="H12" s="17">
        <v>4.7119862418424103E-3</v>
      </c>
      <c r="I12" s="17">
        <v>8.6994709890370094E-3</v>
      </c>
      <c r="J12" s="17">
        <v>9.6988971138199306E-3</v>
      </c>
      <c r="K12" s="17"/>
      <c r="L12" s="17">
        <v>1.49811288899851E-3</v>
      </c>
      <c r="M12" s="17">
        <v>4.9389264301690503E-3</v>
      </c>
      <c r="N12" s="17">
        <v>8.7782139428513404E-3</v>
      </c>
      <c r="O12" s="17">
        <v>1.3706279204816801E-2</v>
      </c>
      <c r="P12" s="17"/>
      <c r="Q12" s="17">
        <v>4.5791435827764702E-3</v>
      </c>
      <c r="R12" s="17">
        <v>2.31351081881154E-2</v>
      </c>
      <c r="S12" s="17">
        <v>2.1843518842362301E-2</v>
      </c>
    </row>
    <row r="13" spans="2:19" x14ac:dyDescent="0.3">
      <c r="B13" s="18" t="s">
        <v>155</v>
      </c>
      <c r="C13" s="17">
        <v>8.7051308455080006E-3</v>
      </c>
      <c r="D13" s="17">
        <v>7.9825589709672396E-3</v>
      </c>
      <c r="E13" s="17">
        <v>9.5014941135715403E-3</v>
      </c>
      <c r="F13" s="17"/>
      <c r="G13" s="17">
        <v>5.8463636337231202E-3</v>
      </c>
      <c r="H13" s="17">
        <v>9.9391332545118293E-3</v>
      </c>
      <c r="I13" s="17">
        <v>1.0774070072544301E-2</v>
      </c>
      <c r="J13" s="17">
        <v>9.3144356364016894E-3</v>
      </c>
      <c r="K13" s="17"/>
      <c r="L13" s="17">
        <v>7.1579557298211598E-3</v>
      </c>
      <c r="M13" s="17">
        <v>7.2316595428115896E-3</v>
      </c>
      <c r="N13" s="17">
        <v>6.3999178258867398E-3</v>
      </c>
      <c r="O13" s="17">
        <v>1.4343268105934901E-2</v>
      </c>
      <c r="P13" s="17"/>
      <c r="Q13" s="17">
        <v>7.3497573374964702E-3</v>
      </c>
      <c r="R13" s="17">
        <v>0</v>
      </c>
      <c r="S13" s="17">
        <v>2.8688846546057901E-2</v>
      </c>
    </row>
    <row r="14" spans="2:19" x14ac:dyDescent="0.3">
      <c r="B14" s="18" t="s">
        <v>156</v>
      </c>
      <c r="C14" s="17">
        <v>1.86164850961699E-2</v>
      </c>
      <c r="D14" s="17">
        <v>1.8901200461865001E-2</v>
      </c>
      <c r="E14" s="17">
        <v>1.84910222063762E-2</v>
      </c>
      <c r="F14" s="17"/>
      <c r="G14" s="17">
        <v>2.2928753027689999E-2</v>
      </c>
      <c r="H14" s="17">
        <v>1.82207399918787E-2</v>
      </c>
      <c r="I14" s="17">
        <v>1.50617829694917E-2</v>
      </c>
      <c r="J14" s="17">
        <v>1.5200596985112801E-2</v>
      </c>
      <c r="K14" s="17"/>
      <c r="L14" s="17">
        <v>4.0208143960816997E-3</v>
      </c>
      <c r="M14" s="17">
        <v>1.76903257326744E-2</v>
      </c>
      <c r="N14" s="17">
        <v>1.6587205918895901E-2</v>
      </c>
      <c r="O14" s="17">
        <v>3.6412238755560697E-2</v>
      </c>
      <c r="P14" s="17"/>
      <c r="Q14" s="17">
        <v>1.47863667175112E-2</v>
      </c>
      <c r="R14" s="17">
        <v>4.39582793561272E-2</v>
      </c>
      <c r="S14" s="17">
        <v>2.0556987537378599E-2</v>
      </c>
    </row>
    <row r="15" spans="2:19" x14ac:dyDescent="0.3">
      <c r="B15" s="18" t="s">
        <v>157</v>
      </c>
      <c r="C15" s="17">
        <v>1.65672529815705E-2</v>
      </c>
      <c r="D15" s="17">
        <v>1.3055631462643101E-2</v>
      </c>
      <c r="E15" s="17">
        <v>2.0217624521581701E-2</v>
      </c>
      <c r="F15" s="17"/>
      <c r="G15" s="17">
        <v>2.0767301802714001E-2</v>
      </c>
      <c r="H15" s="17">
        <v>1.7287371314718199E-2</v>
      </c>
      <c r="I15" s="17">
        <v>1.23403562138581E-2</v>
      </c>
      <c r="J15" s="17">
        <v>1.4438587390383501E-2</v>
      </c>
      <c r="K15" s="17"/>
      <c r="L15" s="17">
        <v>2.52776124662446E-2</v>
      </c>
      <c r="M15" s="17">
        <v>5.8223368042339399E-3</v>
      </c>
      <c r="N15" s="17">
        <v>9.6431836324116504E-3</v>
      </c>
      <c r="O15" s="17">
        <v>2.6979243214115298E-2</v>
      </c>
      <c r="P15" s="17"/>
      <c r="Q15" s="17">
        <v>1.5534161563362001E-2</v>
      </c>
      <c r="R15" s="17">
        <v>5.1235038967260102E-2</v>
      </c>
      <c r="S15" s="17">
        <v>1.58652490078048E-2</v>
      </c>
    </row>
    <row r="16" spans="2:19" x14ac:dyDescent="0.3">
      <c r="B16" s="18" t="s">
        <v>158</v>
      </c>
      <c r="C16" s="17">
        <v>2.8042502644157901E-2</v>
      </c>
      <c r="D16" s="17">
        <v>2.4370909590536699E-2</v>
      </c>
      <c r="E16" s="17">
        <v>3.1950744496302898E-2</v>
      </c>
      <c r="F16" s="17"/>
      <c r="G16" s="17">
        <v>3.62483788250548E-2</v>
      </c>
      <c r="H16" s="17">
        <v>2.5021412586348098E-2</v>
      </c>
      <c r="I16" s="17">
        <v>2.4386904308116301E-2</v>
      </c>
      <c r="J16" s="17">
        <v>2.29255123219511E-2</v>
      </c>
      <c r="K16" s="17"/>
      <c r="L16" s="17">
        <v>8.1882188630630504E-3</v>
      </c>
      <c r="M16" s="17">
        <v>3.3013878915816502E-2</v>
      </c>
      <c r="N16" s="17">
        <v>3.4990906706030001E-2</v>
      </c>
      <c r="O16" s="17">
        <v>3.4992505560863398E-2</v>
      </c>
      <c r="P16" s="17"/>
      <c r="Q16" s="17">
        <v>2.5822754462643399E-2</v>
      </c>
      <c r="R16" s="17">
        <v>6.7310588021677095E-2</v>
      </c>
      <c r="S16" s="17">
        <v>3.2058152187439001E-2</v>
      </c>
    </row>
    <row r="17" spans="2:19" x14ac:dyDescent="0.3">
      <c r="B17" s="18" t="s">
        <v>159</v>
      </c>
      <c r="C17" s="17">
        <v>0.110389496855769</v>
      </c>
      <c r="D17" s="17">
        <v>9.3030358850667502E-2</v>
      </c>
      <c r="E17" s="17">
        <v>0.12816275702128299</v>
      </c>
      <c r="F17" s="17"/>
      <c r="G17" s="17">
        <v>0.15776435650649601</v>
      </c>
      <c r="H17" s="17">
        <v>0.107383518405226</v>
      </c>
      <c r="I17" s="17">
        <v>8.9056036018726706E-2</v>
      </c>
      <c r="J17" s="17">
        <v>7.1447871436011307E-2</v>
      </c>
      <c r="K17" s="17"/>
      <c r="L17" s="17">
        <v>6.6242527892269504E-2</v>
      </c>
      <c r="M17" s="17">
        <v>0.122704803689987</v>
      </c>
      <c r="N17" s="17">
        <v>0.121308788985204</v>
      </c>
      <c r="O17" s="17">
        <v>0.12938748592572599</v>
      </c>
      <c r="P17" s="17"/>
      <c r="Q17" s="17">
        <v>9.6150806122643803E-2</v>
      </c>
      <c r="R17" s="17">
        <v>0.15800113242581701</v>
      </c>
      <c r="S17" s="17">
        <v>0.220073863321021</v>
      </c>
    </row>
    <row r="18" spans="2:19" ht="28.8" x14ac:dyDescent="0.3">
      <c r="B18" s="18" t="s">
        <v>160</v>
      </c>
      <c r="C18" s="17">
        <v>0.13977734470898601</v>
      </c>
      <c r="D18" s="17">
        <v>0.13899436444831201</v>
      </c>
      <c r="E18" s="17">
        <v>0.13879631006732401</v>
      </c>
      <c r="F18" s="17"/>
      <c r="G18" s="17">
        <v>0.16205025294434</v>
      </c>
      <c r="H18" s="17">
        <v>0.124393867531954</v>
      </c>
      <c r="I18" s="17">
        <v>0.15449875380727199</v>
      </c>
      <c r="J18" s="17">
        <v>0.113385495398661</v>
      </c>
      <c r="K18" s="17"/>
      <c r="L18" s="17">
        <v>0.123876089670981</v>
      </c>
      <c r="M18" s="17">
        <v>0.139323402824161</v>
      </c>
      <c r="N18" s="17">
        <v>0.129162106803169</v>
      </c>
      <c r="O18" s="17">
        <v>0.16766940632535501</v>
      </c>
      <c r="P18" s="17"/>
      <c r="Q18" s="17">
        <v>0.13644101178232601</v>
      </c>
      <c r="R18" s="17">
        <v>0.16743324147826899</v>
      </c>
      <c r="S18" s="17">
        <v>0.16640747855888999</v>
      </c>
    </row>
    <row r="19" spans="2:19" x14ac:dyDescent="0.3">
      <c r="B19" s="18" t="s">
        <v>161</v>
      </c>
      <c r="C19" s="17">
        <v>0.62744447812177095</v>
      </c>
      <c r="D19" s="17">
        <v>0.65021829743863002</v>
      </c>
      <c r="E19" s="17">
        <v>0.604978726983187</v>
      </c>
      <c r="F19" s="17"/>
      <c r="G19" s="17">
        <v>0.55086769502087496</v>
      </c>
      <c r="H19" s="17">
        <v>0.64057236324064404</v>
      </c>
      <c r="I19" s="17">
        <v>0.66447957493333198</v>
      </c>
      <c r="J19" s="17">
        <v>0.68306019381768102</v>
      </c>
      <c r="K19" s="17"/>
      <c r="L19" s="17">
        <v>0.70180943651533301</v>
      </c>
      <c r="M19" s="17">
        <v>0.64080567443407099</v>
      </c>
      <c r="N19" s="17">
        <v>0.63845343682425004</v>
      </c>
      <c r="O19" s="17">
        <v>0.52670220852658201</v>
      </c>
      <c r="P19" s="17"/>
      <c r="Q19" s="17">
        <v>0.65950707348314797</v>
      </c>
      <c r="R19" s="17">
        <v>0.42787321866147299</v>
      </c>
      <c r="S19" s="17">
        <v>0.448712383109937</v>
      </c>
    </row>
    <row r="20" spans="2:19" x14ac:dyDescent="0.3">
      <c r="B20" s="18" t="s">
        <v>78</v>
      </c>
      <c r="C20" s="19">
        <v>3.3272749768621303E-2</v>
      </c>
      <c r="D20" s="19">
        <v>3.80393627363824E-2</v>
      </c>
      <c r="E20" s="19">
        <v>2.8794126109238101E-2</v>
      </c>
      <c r="F20" s="19"/>
      <c r="G20" s="19">
        <v>2.29996810605477E-2</v>
      </c>
      <c r="H20" s="19">
        <v>3.9553950713351799E-2</v>
      </c>
      <c r="I20" s="19">
        <v>1.5641994975090698E-2</v>
      </c>
      <c r="J20" s="19">
        <v>5.6287281895525301E-2</v>
      </c>
      <c r="K20" s="19"/>
      <c r="L20" s="19">
        <v>5.0288021213321897E-2</v>
      </c>
      <c r="M20" s="19">
        <v>2.2196708461344701E-2</v>
      </c>
      <c r="N20" s="19">
        <v>2.9532263078188899E-2</v>
      </c>
      <c r="O20" s="19">
        <v>3.2289078616993497E-2</v>
      </c>
      <c r="P20" s="19"/>
      <c r="Q20" s="19">
        <v>3.2579490555337098E-2</v>
      </c>
      <c r="R20" s="19">
        <v>4.02892434065188E-2</v>
      </c>
      <c r="S20" s="19">
        <v>1.57684330970187E-2</v>
      </c>
    </row>
    <row r="21" spans="2:19" x14ac:dyDescent="0.3">
      <c r="B21" s="16"/>
    </row>
    <row r="22" spans="2:19" x14ac:dyDescent="0.3">
      <c r="B22" t="s">
        <v>51</v>
      </c>
    </row>
    <row r="23" spans="2:19" x14ac:dyDescent="0.3">
      <c r="B23" t="s">
        <v>52</v>
      </c>
    </row>
    <row r="25" spans="2:19" x14ac:dyDescent="0.3">
      <c r="B25"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S25"/>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171</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151</v>
      </c>
      <c r="C9" s="17">
        <v>6.3920995699409998E-3</v>
      </c>
      <c r="D9" s="17">
        <v>5.5436757411052896E-3</v>
      </c>
      <c r="E9" s="17">
        <v>7.2944568116748796E-3</v>
      </c>
      <c r="F9" s="17"/>
      <c r="G9" s="17">
        <v>1.11314976931921E-2</v>
      </c>
      <c r="H9" s="17">
        <v>4.5350433260221198E-3</v>
      </c>
      <c r="I9" s="17">
        <v>0</v>
      </c>
      <c r="J9" s="17">
        <v>6.21500257442654E-3</v>
      </c>
      <c r="K9" s="17"/>
      <c r="L9" s="17">
        <v>4.7409076852379904E-3</v>
      </c>
      <c r="M9" s="17">
        <v>6.3983750422971098E-3</v>
      </c>
      <c r="N9" s="17">
        <v>4.0033395049487597E-3</v>
      </c>
      <c r="O9" s="17">
        <v>1.0624327556723901E-2</v>
      </c>
      <c r="P9" s="17"/>
      <c r="Q9" s="17">
        <v>3.9933670350415602E-3</v>
      </c>
      <c r="R9" s="17">
        <v>2.1178287027729399E-2</v>
      </c>
      <c r="S9" s="17">
        <v>4.0808977151761197E-3</v>
      </c>
    </row>
    <row r="10" spans="2:19" x14ac:dyDescent="0.3">
      <c r="B10" s="18" t="s">
        <v>152</v>
      </c>
      <c r="C10" s="17">
        <v>4.92894595788198E-3</v>
      </c>
      <c r="D10" s="17">
        <v>4.3886831257823004E-3</v>
      </c>
      <c r="E10" s="17">
        <v>5.5108867987443098E-3</v>
      </c>
      <c r="F10" s="17"/>
      <c r="G10" s="17">
        <v>5.9408925484298099E-3</v>
      </c>
      <c r="H10" s="17">
        <v>4.9732071451360901E-3</v>
      </c>
      <c r="I10" s="17">
        <v>2.4562714621264498E-3</v>
      </c>
      <c r="J10" s="17">
        <v>5.9067116402985401E-3</v>
      </c>
      <c r="K10" s="17"/>
      <c r="L10" s="17">
        <v>6.08876659797415E-3</v>
      </c>
      <c r="M10" s="17">
        <v>5.3083526498242297E-3</v>
      </c>
      <c r="N10" s="17">
        <v>6.7045346968772797E-3</v>
      </c>
      <c r="O10" s="17">
        <v>1.43521964117474E-3</v>
      </c>
      <c r="P10" s="17"/>
      <c r="Q10" s="17">
        <v>5.6597052087600302E-3</v>
      </c>
      <c r="R10" s="17">
        <v>0</v>
      </c>
      <c r="S10" s="17">
        <v>6.0800749070226501E-3</v>
      </c>
    </row>
    <row r="11" spans="2:19" x14ac:dyDescent="0.3">
      <c r="B11" s="18" t="s">
        <v>153</v>
      </c>
      <c r="C11" s="17">
        <v>1.2077130594941501E-2</v>
      </c>
      <c r="D11" s="17">
        <v>1.5307998293963799E-2</v>
      </c>
      <c r="E11" s="17">
        <v>8.0981097158727301E-3</v>
      </c>
      <c r="F11" s="17"/>
      <c r="G11" s="17">
        <v>1.55476518080978E-2</v>
      </c>
      <c r="H11" s="17">
        <v>1.15450799924378E-2</v>
      </c>
      <c r="I11" s="17">
        <v>1.1657941713818299E-2</v>
      </c>
      <c r="J11" s="17">
        <v>6.9305734292286498E-3</v>
      </c>
      <c r="K11" s="17"/>
      <c r="L11" s="17">
        <v>1.5925596993133902E-2</v>
      </c>
      <c r="M11" s="17">
        <v>1.34206737324742E-2</v>
      </c>
      <c r="N11" s="17">
        <v>9.2504259203958095E-3</v>
      </c>
      <c r="O11" s="17">
        <v>9.8378046971966098E-3</v>
      </c>
      <c r="P11" s="17"/>
      <c r="Q11" s="17">
        <v>1.2449034005147901E-2</v>
      </c>
      <c r="R11" s="17">
        <v>1.37469509665383E-2</v>
      </c>
      <c r="S11" s="17">
        <v>1.1632318972048101E-2</v>
      </c>
    </row>
    <row r="12" spans="2:19" x14ac:dyDescent="0.3">
      <c r="B12" s="18" t="s">
        <v>154</v>
      </c>
      <c r="C12" s="17">
        <v>2.0776772849934101E-2</v>
      </c>
      <c r="D12" s="17">
        <v>1.37756061011953E-2</v>
      </c>
      <c r="E12" s="17">
        <v>2.7949893549657399E-2</v>
      </c>
      <c r="F12" s="17"/>
      <c r="G12" s="17">
        <v>1.8895696525835799E-2</v>
      </c>
      <c r="H12" s="17">
        <v>2.74041469871108E-2</v>
      </c>
      <c r="I12" s="17">
        <v>1.67643498075799E-2</v>
      </c>
      <c r="J12" s="17">
        <v>1.9789689918540101E-2</v>
      </c>
      <c r="K12" s="17"/>
      <c r="L12" s="17">
        <v>1.6658355446795701E-2</v>
      </c>
      <c r="M12" s="17">
        <v>1.15939709069114E-2</v>
      </c>
      <c r="N12" s="17">
        <v>2.47659556671633E-2</v>
      </c>
      <c r="O12" s="17">
        <v>3.0505329408953299E-2</v>
      </c>
      <c r="P12" s="17"/>
      <c r="Q12" s="17">
        <v>2.0473525172628099E-2</v>
      </c>
      <c r="R12" s="17">
        <v>3.8737133806674401E-2</v>
      </c>
      <c r="S12" s="17">
        <v>1.9882806806535501E-2</v>
      </c>
    </row>
    <row r="13" spans="2:19" x14ac:dyDescent="0.3">
      <c r="B13" s="18" t="s">
        <v>155</v>
      </c>
      <c r="C13" s="17">
        <v>1.9847008906846798E-2</v>
      </c>
      <c r="D13" s="17">
        <v>2.09046135941015E-2</v>
      </c>
      <c r="E13" s="17">
        <v>1.8959778417531801E-2</v>
      </c>
      <c r="F13" s="17"/>
      <c r="G13" s="17">
        <v>1.3053900047341201E-2</v>
      </c>
      <c r="H13" s="17">
        <v>1.9591636527219101E-2</v>
      </c>
      <c r="I13" s="17">
        <v>1.8001537449481901E-2</v>
      </c>
      <c r="J13" s="17">
        <v>3.1052404412688001E-2</v>
      </c>
      <c r="K13" s="17"/>
      <c r="L13" s="17">
        <v>1.33463011216773E-2</v>
      </c>
      <c r="M13" s="17">
        <v>1.9434451582026401E-2</v>
      </c>
      <c r="N13" s="17">
        <v>1.42084349933567E-2</v>
      </c>
      <c r="O13" s="17">
        <v>3.2902377382233998E-2</v>
      </c>
      <c r="P13" s="17"/>
      <c r="Q13" s="17">
        <v>1.7507948861253599E-2</v>
      </c>
      <c r="R13" s="17">
        <v>3.2406266805124297E-2</v>
      </c>
      <c r="S13" s="17">
        <v>1.9289397810939399E-2</v>
      </c>
    </row>
    <row r="14" spans="2:19" x14ac:dyDescent="0.3">
      <c r="B14" s="18" t="s">
        <v>156</v>
      </c>
      <c r="C14" s="17">
        <v>4.29494204738219E-2</v>
      </c>
      <c r="D14" s="17">
        <v>3.9392281217881797E-2</v>
      </c>
      <c r="E14" s="17">
        <v>4.6870638325342502E-2</v>
      </c>
      <c r="F14" s="17"/>
      <c r="G14" s="17">
        <v>3.5338266951883197E-2</v>
      </c>
      <c r="H14" s="17">
        <v>4.3479019724679199E-2</v>
      </c>
      <c r="I14" s="17">
        <v>5.3758656348813903E-2</v>
      </c>
      <c r="J14" s="17">
        <v>3.9654488429570603E-2</v>
      </c>
      <c r="K14" s="17"/>
      <c r="L14" s="17">
        <v>3.6735321340790703E-2</v>
      </c>
      <c r="M14" s="17">
        <v>4.58432021927846E-2</v>
      </c>
      <c r="N14" s="17">
        <v>4.5780835602442199E-2</v>
      </c>
      <c r="O14" s="17">
        <v>4.2966353840622397E-2</v>
      </c>
      <c r="P14" s="17"/>
      <c r="Q14" s="17">
        <v>3.9238339083120799E-2</v>
      </c>
      <c r="R14" s="17">
        <v>6.2030620643380198E-2</v>
      </c>
      <c r="S14" s="17">
        <v>6.8906535664987598E-2</v>
      </c>
    </row>
    <row r="15" spans="2:19" x14ac:dyDescent="0.3">
      <c r="B15" s="18" t="s">
        <v>157</v>
      </c>
      <c r="C15" s="17">
        <v>7.4215254301029696E-2</v>
      </c>
      <c r="D15" s="17">
        <v>7.0259708783276795E-2</v>
      </c>
      <c r="E15" s="17">
        <v>7.8801646141344994E-2</v>
      </c>
      <c r="F15" s="17"/>
      <c r="G15" s="17">
        <v>8.6063628630875105E-2</v>
      </c>
      <c r="H15" s="17">
        <v>8.0719736104330295E-2</v>
      </c>
      <c r="I15" s="17">
        <v>5.4547638602091802E-2</v>
      </c>
      <c r="J15" s="17">
        <v>6.9031168276296906E-2</v>
      </c>
      <c r="K15" s="17"/>
      <c r="L15" s="17">
        <v>7.30697183037501E-2</v>
      </c>
      <c r="M15" s="17">
        <v>5.7036274924219497E-2</v>
      </c>
      <c r="N15" s="17">
        <v>7.4184330089728204E-2</v>
      </c>
      <c r="O15" s="17">
        <v>9.3974393335471404E-2</v>
      </c>
      <c r="P15" s="17"/>
      <c r="Q15" s="17">
        <v>6.6921467040958804E-2</v>
      </c>
      <c r="R15" s="17">
        <v>0.14722782953302899</v>
      </c>
      <c r="S15" s="17">
        <v>7.5300549718367804E-2</v>
      </c>
    </row>
    <row r="16" spans="2:19" x14ac:dyDescent="0.3">
      <c r="B16" s="18" t="s">
        <v>158</v>
      </c>
      <c r="C16" s="17">
        <v>0.18736012802768401</v>
      </c>
      <c r="D16" s="17">
        <v>0.17897442098967101</v>
      </c>
      <c r="E16" s="17">
        <v>0.195294834532311</v>
      </c>
      <c r="F16" s="17"/>
      <c r="G16" s="17">
        <v>0.17380735078117701</v>
      </c>
      <c r="H16" s="17">
        <v>0.165730392417137</v>
      </c>
      <c r="I16" s="17">
        <v>0.21715488638427699</v>
      </c>
      <c r="J16" s="17">
        <v>0.201881603492928</v>
      </c>
      <c r="K16" s="17"/>
      <c r="L16" s="17">
        <v>0.18377110170865099</v>
      </c>
      <c r="M16" s="17">
        <v>0.20660845756726401</v>
      </c>
      <c r="N16" s="17">
        <v>0.16672686726100999</v>
      </c>
      <c r="O16" s="17">
        <v>0.19248362475326899</v>
      </c>
      <c r="P16" s="17"/>
      <c r="Q16" s="17">
        <v>0.18102217630377501</v>
      </c>
      <c r="R16" s="17">
        <v>0.21524700846160999</v>
      </c>
      <c r="S16" s="17">
        <v>0.190742009225667</v>
      </c>
    </row>
    <row r="17" spans="2:19" x14ac:dyDescent="0.3">
      <c r="B17" s="18" t="s">
        <v>159</v>
      </c>
      <c r="C17" s="17">
        <v>0.40730665487123702</v>
      </c>
      <c r="D17" s="17">
        <v>0.41756975176178801</v>
      </c>
      <c r="E17" s="17">
        <v>0.39488743148187799</v>
      </c>
      <c r="F17" s="17"/>
      <c r="G17" s="17">
        <v>0.42445037712970302</v>
      </c>
      <c r="H17" s="17">
        <v>0.41466337581747198</v>
      </c>
      <c r="I17" s="17">
        <v>0.43348222761643901</v>
      </c>
      <c r="J17" s="17">
        <v>0.35633668453003398</v>
      </c>
      <c r="K17" s="17"/>
      <c r="L17" s="17">
        <v>0.44038132930104701</v>
      </c>
      <c r="M17" s="17">
        <v>0.411152431108262</v>
      </c>
      <c r="N17" s="17">
        <v>0.40891012034486002</v>
      </c>
      <c r="O17" s="17">
        <v>0.36833545400708301</v>
      </c>
      <c r="P17" s="17"/>
      <c r="Q17" s="17">
        <v>0.42381922398351601</v>
      </c>
      <c r="R17" s="17">
        <v>0.27335983788922102</v>
      </c>
      <c r="S17" s="17">
        <v>0.41080337714094001</v>
      </c>
    </row>
    <row r="18" spans="2:19" ht="28.8" x14ac:dyDescent="0.3">
      <c r="B18" s="18" t="s">
        <v>160</v>
      </c>
      <c r="C18" s="17">
        <v>0.159283354084716</v>
      </c>
      <c r="D18" s="17">
        <v>0.16097418395409599</v>
      </c>
      <c r="E18" s="17">
        <v>0.15895450609633799</v>
      </c>
      <c r="F18" s="17"/>
      <c r="G18" s="17">
        <v>0.16520888223649799</v>
      </c>
      <c r="H18" s="17">
        <v>0.153972371125429</v>
      </c>
      <c r="I18" s="17">
        <v>0.14269145616051701</v>
      </c>
      <c r="J18" s="17">
        <v>0.17565574048359101</v>
      </c>
      <c r="K18" s="17"/>
      <c r="L18" s="17">
        <v>0.157949440786776</v>
      </c>
      <c r="M18" s="17">
        <v>0.16532520875554799</v>
      </c>
      <c r="N18" s="17">
        <v>0.164252968549917</v>
      </c>
      <c r="O18" s="17">
        <v>0.14869888832690001</v>
      </c>
      <c r="P18" s="17"/>
      <c r="Q18" s="17">
        <v>0.16499724632441401</v>
      </c>
      <c r="R18" s="17">
        <v>0.118472414306917</v>
      </c>
      <c r="S18" s="17">
        <v>0.139896947507298</v>
      </c>
    </row>
    <row r="19" spans="2:19" x14ac:dyDescent="0.3">
      <c r="B19" s="18" t="s">
        <v>161</v>
      </c>
      <c r="C19" s="17">
        <v>5.1819582345868101E-2</v>
      </c>
      <c r="D19" s="17">
        <v>5.7676240916778601E-2</v>
      </c>
      <c r="E19" s="17">
        <v>4.6410206391787001E-2</v>
      </c>
      <c r="F19" s="17"/>
      <c r="G19" s="17">
        <v>3.8025641966052702E-2</v>
      </c>
      <c r="H19" s="17">
        <v>5.8435122674746501E-2</v>
      </c>
      <c r="I19" s="17">
        <v>3.9006585691662203E-2</v>
      </c>
      <c r="J19" s="17">
        <v>7.3412042587540194E-2</v>
      </c>
      <c r="K19" s="17"/>
      <c r="L19" s="17">
        <v>3.5956490629957101E-2</v>
      </c>
      <c r="M19" s="17">
        <v>4.7838536455950202E-2</v>
      </c>
      <c r="N19" s="17">
        <v>6.7608734072991103E-2</v>
      </c>
      <c r="O19" s="17">
        <v>5.4883500812803597E-2</v>
      </c>
      <c r="P19" s="17"/>
      <c r="Q19" s="17">
        <v>5.2322993087966702E-2</v>
      </c>
      <c r="R19" s="17">
        <v>5.6382194355610399E-2</v>
      </c>
      <c r="S19" s="17">
        <v>4.9362939679391399E-2</v>
      </c>
    </row>
    <row r="20" spans="2:19" x14ac:dyDescent="0.3">
      <c r="B20" s="18" t="s">
        <v>78</v>
      </c>
      <c r="C20" s="19">
        <v>1.30436480160984E-2</v>
      </c>
      <c r="D20" s="19">
        <v>1.52328355203592E-2</v>
      </c>
      <c r="E20" s="19">
        <v>1.09676117375171E-2</v>
      </c>
      <c r="F20" s="19"/>
      <c r="G20" s="19">
        <v>1.25362136809146E-2</v>
      </c>
      <c r="H20" s="19">
        <v>1.4950868158279699E-2</v>
      </c>
      <c r="I20" s="19">
        <v>1.0478448763192601E-2</v>
      </c>
      <c r="J20" s="19">
        <v>1.4133890224857301E-2</v>
      </c>
      <c r="K20" s="19"/>
      <c r="L20" s="19">
        <v>1.5376670084208901E-2</v>
      </c>
      <c r="M20" s="19">
        <v>1.0040065082437899E-2</v>
      </c>
      <c r="N20" s="19">
        <v>1.36034532963097E-2</v>
      </c>
      <c r="O20" s="19">
        <v>1.3352726237569E-2</v>
      </c>
      <c r="P20" s="19"/>
      <c r="Q20" s="19">
        <v>1.15949738934178E-2</v>
      </c>
      <c r="R20" s="19">
        <v>2.1211456204166201E-2</v>
      </c>
      <c r="S20" s="19">
        <v>4.0221448516266599E-3</v>
      </c>
    </row>
    <row r="21" spans="2:19" x14ac:dyDescent="0.3">
      <c r="B21" s="16"/>
    </row>
    <row r="22" spans="2:19" x14ac:dyDescent="0.3">
      <c r="B22" t="s">
        <v>51</v>
      </c>
    </row>
    <row r="23" spans="2:19" x14ac:dyDescent="0.3">
      <c r="B23" t="s">
        <v>52</v>
      </c>
    </row>
    <row r="25" spans="2:19" x14ac:dyDescent="0.3">
      <c r="B25"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S33"/>
  <sheetViews>
    <sheetView showGridLines="0" topLeftCell="A17"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190</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28.8" x14ac:dyDescent="0.3">
      <c r="B9" s="18" t="s">
        <v>172</v>
      </c>
      <c r="C9" s="17">
        <v>0.40835124384008498</v>
      </c>
      <c r="D9" s="17">
        <v>0.39053845615820698</v>
      </c>
      <c r="E9" s="17">
        <v>0.424931407953623</v>
      </c>
      <c r="F9" s="17"/>
      <c r="G9" s="17">
        <v>0.42567767499603398</v>
      </c>
      <c r="H9" s="17">
        <v>0.427796222107024</v>
      </c>
      <c r="I9" s="17">
        <v>0.37411854923756099</v>
      </c>
      <c r="J9" s="17">
        <v>0.395236247801181</v>
      </c>
      <c r="K9" s="17"/>
      <c r="L9" s="17">
        <v>0.41514321267727</v>
      </c>
      <c r="M9" s="17">
        <v>0.43109128775840699</v>
      </c>
      <c r="N9" s="17">
        <v>0.41404686368466598</v>
      </c>
      <c r="O9" s="17">
        <v>0.37079429181989199</v>
      </c>
      <c r="P9" s="17"/>
      <c r="Q9" s="17">
        <v>0.41847966183058</v>
      </c>
      <c r="R9" s="17">
        <v>0.40586988218986703</v>
      </c>
      <c r="S9" s="17">
        <v>0.35251492952136199</v>
      </c>
    </row>
    <row r="10" spans="2:19" ht="28.8" x14ac:dyDescent="0.3">
      <c r="B10" s="18" t="s">
        <v>173</v>
      </c>
      <c r="C10" s="17">
        <v>0.37820616432800302</v>
      </c>
      <c r="D10" s="17">
        <v>0.346225797774669</v>
      </c>
      <c r="E10" s="17">
        <v>0.40999905766051598</v>
      </c>
      <c r="F10" s="17"/>
      <c r="G10" s="17">
        <v>0.40365040270220498</v>
      </c>
      <c r="H10" s="17">
        <v>0.39015950957794099</v>
      </c>
      <c r="I10" s="17">
        <v>0.37550223034500102</v>
      </c>
      <c r="J10" s="17">
        <v>0.33358925363661901</v>
      </c>
      <c r="K10" s="17"/>
      <c r="L10" s="17">
        <v>0.22443339329414</v>
      </c>
      <c r="M10" s="17">
        <v>0.38836103182933501</v>
      </c>
      <c r="N10" s="17">
        <v>0.39437399813164298</v>
      </c>
      <c r="O10" s="17">
        <v>0.50348068069903396</v>
      </c>
      <c r="P10" s="17"/>
      <c r="Q10" s="17">
        <v>0.36367978594521899</v>
      </c>
      <c r="R10" s="17">
        <v>0.43644624703690099</v>
      </c>
      <c r="S10" s="17">
        <v>0.37815677667470299</v>
      </c>
    </row>
    <row r="11" spans="2:19" x14ac:dyDescent="0.3">
      <c r="B11" s="18" t="s">
        <v>174</v>
      </c>
      <c r="C11" s="17">
        <v>0.37132924724970601</v>
      </c>
      <c r="D11" s="17">
        <v>0.37133273843018599</v>
      </c>
      <c r="E11" s="17">
        <v>0.37178571612987799</v>
      </c>
      <c r="F11" s="17"/>
      <c r="G11" s="17">
        <v>0.39067953514679199</v>
      </c>
      <c r="H11" s="17">
        <v>0.37372554959160498</v>
      </c>
      <c r="I11" s="17">
        <v>0.38195408520917901</v>
      </c>
      <c r="J11" s="17">
        <v>0.33341613776982398</v>
      </c>
      <c r="K11" s="17"/>
      <c r="L11" s="17">
        <v>0.465362440202929</v>
      </c>
      <c r="M11" s="17">
        <v>0.42291566013048998</v>
      </c>
      <c r="N11" s="17">
        <v>0.33262707406738901</v>
      </c>
      <c r="O11" s="17">
        <v>0.263429593227542</v>
      </c>
      <c r="P11" s="17"/>
      <c r="Q11" s="17">
        <v>0.38767892076533</v>
      </c>
      <c r="R11" s="17">
        <v>0.37621222521360498</v>
      </c>
      <c r="S11" s="17">
        <v>0.35368106044485098</v>
      </c>
    </row>
    <row r="12" spans="2:19" ht="28.8" x14ac:dyDescent="0.3">
      <c r="B12" s="18" t="s">
        <v>175</v>
      </c>
      <c r="C12" s="17">
        <v>0.33714441460551697</v>
      </c>
      <c r="D12" s="17">
        <v>0.35127000629382299</v>
      </c>
      <c r="E12" s="17">
        <v>0.32099057838191197</v>
      </c>
      <c r="F12" s="17"/>
      <c r="G12" s="17">
        <v>0.38392254880506599</v>
      </c>
      <c r="H12" s="17">
        <v>0.32004177176793402</v>
      </c>
      <c r="I12" s="17">
        <v>0.357533913161176</v>
      </c>
      <c r="J12" s="17">
        <v>0.27936828860004997</v>
      </c>
      <c r="K12" s="17"/>
      <c r="L12" s="17">
        <v>0.22785314147107499</v>
      </c>
      <c r="M12" s="17">
        <v>0.34853665616882701</v>
      </c>
      <c r="N12" s="17">
        <v>0.40926096807671702</v>
      </c>
      <c r="O12" s="17">
        <v>0.35598802546243502</v>
      </c>
      <c r="P12" s="17"/>
      <c r="Q12" s="17">
        <v>0.32830781907343598</v>
      </c>
      <c r="R12" s="17">
        <v>0.441986181098593</v>
      </c>
      <c r="S12" s="17">
        <v>0.37758385129155098</v>
      </c>
    </row>
    <row r="13" spans="2:19" x14ac:dyDescent="0.3">
      <c r="B13" s="18" t="s">
        <v>176</v>
      </c>
      <c r="C13" s="17">
        <v>0.26238578359266301</v>
      </c>
      <c r="D13" s="17">
        <v>0.26481835117492603</v>
      </c>
      <c r="E13" s="17">
        <v>0.25939000365630599</v>
      </c>
      <c r="F13" s="17"/>
      <c r="G13" s="17">
        <v>0.33277501908548501</v>
      </c>
      <c r="H13" s="17">
        <v>0.25471189508932601</v>
      </c>
      <c r="I13" s="17">
        <v>0.247079786045692</v>
      </c>
      <c r="J13" s="17">
        <v>0.198058000596159</v>
      </c>
      <c r="K13" s="17"/>
      <c r="L13" s="17">
        <v>0.208972680444275</v>
      </c>
      <c r="M13" s="17">
        <v>0.27817605990924898</v>
      </c>
      <c r="N13" s="17">
        <v>0.264681154591904</v>
      </c>
      <c r="O13" s="17">
        <v>0.29623409909273002</v>
      </c>
      <c r="P13" s="17"/>
      <c r="Q13" s="17">
        <v>0.25654865729271897</v>
      </c>
      <c r="R13" s="17">
        <v>0.34231887511132297</v>
      </c>
      <c r="S13" s="17">
        <v>0.29161223763399302</v>
      </c>
    </row>
    <row r="14" spans="2:19" ht="28.8" x14ac:dyDescent="0.3">
      <c r="B14" s="18" t="s">
        <v>177</v>
      </c>
      <c r="C14" s="17">
        <v>0.19524138103564601</v>
      </c>
      <c r="D14" s="17">
        <v>0.19026331126354501</v>
      </c>
      <c r="E14" s="17">
        <v>0.199913769167677</v>
      </c>
      <c r="F14" s="17"/>
      <c r="G14" s="17">
        <v>0.19149671910702401</v>
      </c>
      <c r="H14" s="17">
        <v>0.19323058730687201</v>
      </c>
      <c r="I14" s="17">
        <v>0.210579090641936</v>
      </c>
      <c r="J14" s="17">
        <v>0.18424332361780199</v>
      </c>
      <c r="K14" s="17"/>
      <c r="L14" s="17">
        <v>0.16271944072130501</v>
      </c>
      <c r="M14" s="17">
        <v>0.191667307778597</v>
      </c>
      <c r="N14" s="17">
        <v>0.21223658934383099</v>
      </c>
      <c r="O14" s="17">
        <v>0.213217421368604</v>
      </c>
      <c r="P14" s="17"/>
      <c r="Q14" s="17">
        <v>0.196379998437817</v>
      </c>
      <c r="R14" s="17">
        <v>0.25471563537744302</v>
      </c>
      <c r="S14" s="17">
        <v>0.15067863719104699</v>
      </c>
    </row>
    <row r="15" spans="2:19" ht="28.8" x14ac:dyDescent="0.3">
      <c r="B15" s="18" t="s">
        <v>178</v>
      </c>
      <c r="C15" s="17">
        <v>0.19042936151954601</v>
      </c>
      <c r="D15" s="17">
        <v>0.17318001921275</v>
      </c>
      <c r="E15" s="17">
        <v>0.20528714255993999</v>
      </c>
      <c r="F15" s="17"/>
      <c r="G15" s="17">
        <v>0.20385036131682699</v>
      </c>
      <c r="H15" s="17">
        <v>0.20037021483194201</v>
      </c>
      <c r="I15" s="17">
        <v>0.19085133604346299</v>
      </c>
      <c r="J15" s="17">
        <v>0.16088708566556301</v>
      </c>
      <c r="K15" s="17"/>
      <c r="L15" s="17">
        <v>0.11750392759108</v>
      </c>
      <c r="M15" s="17">
        <v>0.18731550964135499</v>
      </c>
      <c r="N15" s="17">
        <v>0.232614684773118</v>
      </c>
      <c r="O15" s="17">
        <v>0.22102184711071499</v>
      </c>
      <c r="P15" s="17"/>
      <c r="Q15" s="17">
        <v>0.17970414360459999</v>
      </c>
      <c r="R15" s="17">
        <v>0.277847779278041</v>
      </c>
      <c r="S15" s="17">
        <v>0.18447837502054401</v>
      </c>
    </row>
    <row r="16" spans="2:19" ht="28.8" x14ac:dyDescent="0.3">
      <c r="B16" s="18" t="s">
        <v>179</v>
      </c>
      <c r="C16" s="17">
        <v>0.123959803143518</v>
      </c>
      <c r="D16" s="17">
        <v>9.92242215490549E-2</v>
      </c>
      <c r="E16" s="17">
        <v>0.14973475786433299</v>
      </c>
      <c r="F16" s="17"/>
      <c r="G16" s="17">
        <v>0.113834458736276</v>
      </c>
      <c r="H16" s="17">
        <v>0.14296853409285501</v>
      </c>
      <c r="I16" s="17">
        <v>0.128579938551659</v>
      </c>
      <c r="J16" s="17">
        <v>0.10817245158078</v>
      </c>
      <c r="K16" s="17"/>
      <c r="L16" s="17">
        <v>8.4983459414217602E-2</v>
      </c>
      <c r="M16" s="17">
        <v>0.133822938646214</v>
      </c>
      <c r="N16" s="17">
        <v>0.14451120052356201</v>
      </c>
      <c r="O16" s="17">
        <v>0.13000455741208999</v>
      </c>
      <c r="P16" s="17"/>
      <c r="Q16" s="17">
        <v>0.117128483454395</v>
      </c>
      <c r="R16" s="17">
        <v>0.19187788074329101</v>
      </c>
      <c r="S16" s="17">
        <v>0.13990052781939599</v>
      </c>
    </row>
    <row r="17" spans="2:19" x14ac:dyDescent="0.3">
      <c r="B17" s="18" t="s">
        <v>180</v>
      </c>
      <c r="C17" s="17">
        <v>0.113118613583278</v>
      </c>
      <c r="D17" s="17">
        <v>9.6224045082804494E-2</v>
      </c>
      <c r="E17" s="17">
        <v>0.12928090537399001</v>
      </c>
      <c r="F17" s="17"/>
      <c r="G17" s="17">
        <v>0.14753997981054201</v>
      </c>
      <c r="H17" s="17">
        <v>9.9348622601806699E-2</v>
      </c>
      <c r="I17" s="17">
        <v>0.10002100348052199</v>
      </c>
      <c r="J17" s="17">
        <v>9.7821655456494905E-2</v>
      </c>
      <c r="K17" s="17"/>
      <c r="L17" s="17">
        <v>0.105924347449686</v>
      </c>
      <c r="M17" s="17">
        <v>0.108283383384894</v>
      </c>
      <c r="N17" s="17">
        <v>0.13432481319674999</v>
      </c>
      <c r="O17" s="17">
        <v>0.102569089747336</v>
      </c>
      <c r="P17" s="17"/>
      <c r="Q17" s="17">
        <v>0.107996764416701</v>
      </c>
      <c r="R17" s="17">
        <v>0.14622335596691499</v>
      </c>
      <c r="S17" s="17">
        <v>0.148693081151512</v>
      </c>
    </row>
    <row r="18" spans="2:19" ht="43.2" x14ac:dyDescent="0.3">
      <c r="B18" s="18" t="s">
        <v>181</v>
      </c>
      <c r="C18" s="17">
        <v>0.110962784787528</v>
      </c>
      <c r="D18" s="17">
        <v>9.8034270696621198E-2</v>
      </c>
      <c r="E18" s="17">
        <v>0.12365889084466899</v>
      </c>
      <c r="F18" s="17"/>
      <c r="G18" s="17">
        <v>0.142888508719826</v>
      </c>
      <c r="H18" s="17">
        <v>0.105288396762467</v>
      </c>
      <c r="I18" s="17">
        <v>9.6391297810072205E-2</v>
      </c>
      <c r="J18" s="17">
        <v>8.7201114163218102E-2</v>
      </c>
      <c r="K18" s="17"/>
      <c r="L18" s="17">
        <v>9.8831092477740995E-2</v>
      </c>
      <c r="M18" s="17">
        <v>0.128461443125509</v>
      </c>
      <c r="N18" s="17">
        <v>0.12288287575562599</v>
      </c>
      <c r="O18" s="17">
        <v>9.1255191339024794E-2</v>
      </c>
      <c r="P18" s="17"/>
      <c r="Q18" s="17">
        <v>0.103822168013991</v>
      </c>
      <c r="R18" s="17">
        <v>0.21702278672865599</v>
      </c>
      <c r="S18" s="17">
        <v>0.13479431185113899</v>
      </c>
    </row>
    <row r="19" spans="2:19" ht="43.2" x14ac:dyDescent="0.3">
      <c r="B19" s="18" t="s">
        <v>182</v>
      </c>
      <c r="C19" s="17">
        <v>9.8853984020736196E-2</v>
      </c>
      <c r="D19" s="17">
        <v>9.8889635403066195E-2</v>
      </c>
      <c r="E19" s="17">
        <v>9.9662801632133702E-2</v>
      </c>
      <c r="F19" s="17"/>
      <c r="G19" s="17">
        <v>0.16793875784047499</v>
      </c>
      <c r="H19" s="17">
        <v>7.8354208702822198E-2</v>
      </c>
      <c r="I19" s="17">
        <v>7.52828552789645E-2</v>
      </c>
      <c r="J19" s="17">
        <v>5.3010193834702998E-2</v>
      </c>
      <c r="K19" s="17"/>
      <c r="L19" s="17">
        <v>6.4123285210189895E-2</v>
      </c>
      <c r="M19" s="17">
        <v>8.8932933350389501E-2</v>
      </c>
      <c r="N19" s="17">
        <v>0.110460287683412</v>
      </c>
      <c r="O19" s="17">
        <v>0.13174140157422001</v>
      </c>
      <c r="P19" s="17"/>
      <c r="Q19" s="17">
        <v>9.1404969074230694E-2</v>
      </c>
      <c r="R19" s="17">
        <v>0.14393786537344599</v>
      </c>
      <c r="S19" s="17">
        <v>0.15558085067284999</v>
      </c>
    </row>
    <row r="20" spans="2:19" ht="28.8" x14ac:dyDescent="0.3">
      <c r="B20" s="18" t="s">
        <v>183</v>
      </c>
      <c r="C20" s="17">
        <v>9.5856591258938306E-2</v>
      </c>
      <c r="D20" s="17">
        <v>9.0570704662932294E-2</v>
      </c>
      <c r="E20" s="17">
        <v>0.101957140737612</v>
      </c>
      <c r="F20" s="17"/>
      <c r="G20" s="17">
        <v>0.14749941264434099</v>
      </c>
      <c r="H20" s="17">
        <v>7.4570661481234396E-2</v>
      </c>
      <c r="I20" s="17">
        <v>8.9618018556343201E-2</v>
      </c>
      <c r="J20" s="17">
        <v>6.0002007452746697E-2</v>
      </c>
      <c r="K20" s="17"/>
      <c r="L20" s="17">
        <v>8.3526229263210502E-2</v>
      </c>
      <c r="M20" s="17">
        <v>8.3755774450803899E-2</v>
      </c>
      <c r="N20" s="17">
        <v>0.12866001889461201</v>
      </c>
      <c r="O20" s="17">
        <v>8.5737669509214701E-2</v>
      </c>
      <c r="P20" s="17"/>
      <c r="Q20" s="17">
        <v>8.2428938345992894E-2</v>
      </c>
      <c r="R20" s="17">
        <v>0.18605958807637199</v>
      </c>
      <c r="S20" s="17">
        <v>0.16907224774854401</v>
      </c>
    </row>
    <row r="21" spans="2:19" x14ac:dyDescent="0.3">
      <c r="B21" s="18" t="s">
        <v>184</v>
      </c>
      <c r="C21" s="17">
        <v>7.1807676381350202E-2</v>
      </c>
      <c r="D21" s="17">
        <v>7.4533507015244305E-2</v>
      </c>
      <c r="E21" s="17">
        <v>6.8527322292220402E-2</v>
      </c>
      <c r="F21" s="17"/>
      <c r="G21" s="17">
        <v>0.10487608542978499</v>
      </c>
      <c r="H21" s="17">
        <v>5.3764438394038799E-2</v>
      </c>
      <c r="I21" s="17">
        <v>5.56655840872049E-2</v>
      </c>
      <c r="J21" s="17">
        <v>6.5115798520653106E-2</v>
      </c>
      <c r="K21" s="17"/>
      <c r="L21" s="17">
        <v>4.4995108745278102E-2</v>
      </c>
      <c r="M21" s="17">
        <v>7.7312256592463102E-2</v>
      </c>
      <c r="N21" s="17">
        <v>7.9002890919800201E-2</v>
      </c>
      <c r="O21" s="17">
        <v>8.48718929327206E-2</v>
      </c>
      <c r="P21" s="17"/>
      <c r="Q21" s="17">
        <v>6.5037830008387296E-2</v>
      </c>
      <c r="R21" s="17">
        <v>9.4743614501460002E-2</v>
      </c>
      <c r="S21" s="17">
        <v>0.122721928124258</v>
      </c>
    </row>
    <row r="22" spans="2:19" x14ac:dyDescent="0.3">
      <c r="B22" s="18" t="s">
        <v>185</v>
      </c>
      <c r="C22" s="17">
        <v>7.1421305273809105E-2</v>
      </c>
      <c r="D22" s="17">
        <v>8.2997312585275401E-2</v>
      </c>
      <c r="E22" s="17">
        <v>6.0464540016995597E-2</v>
      </c>
      <c r="F22" s="17"/>
      <c r="G22" s="17">
        <v>9.27704599543695E-2</v>
      </c>
      <c r="H22" s="17">
        <v>6.6667822181740999E-2</v>
      </c>
      <c r="I22" s="17">
        <v>7.8266994592156094E-2</v>
      </c>
      <c r="J22" s="17">
        <v>4.4016435863640901E-2</v>
      </c>
      <c r="K22" s="17"/>
      <c r="L22" s="17">
        <v>6.0327393625815302E-2</v>
      </c>
      <c r="M22" s="17">
        <v>7.2161116859087507E-2</v>
      </c>
      <c r="N22" s="17">
        <v>7.8912874080910397E-2</v>
      </c>
      <c r="O22" s="17">
        <v>7.3599199886060604E-2</v>
      </c>
      <c r="P22" s="17"/>
      <c r="Q22" s="17">
        <v>6.66038741220948E-2</v>
      </c>
      <c r="R22" s="17">
        <v>0.133981949099167</v>
      </c>
      <c r="S22" s="17">
        <v>0.10380670766769801</v>
      </c>
    </row>
    <row r="23" spans="2:19" x14ac:dyDescent="0.3">
      <c r="B23" s="18" t="s">
        <v>186</v>
      </c>
      <c r="C23" s="17">
        <v>6.1329006014815099E-2</v>
      </c>
      <c r="D23" s="17">
        <v>6.3251305340462902E-2</v>
      </c>
      <c r="E23" s="17">
        <v>5.9932115438459103E-2</v>
      </c>
      <c r="F23" s="17"/>
      <c r="G23" s="17">
        <v>7.8996426711313905E-2</v>
      </c>
      <c r="H23" s="17">
        <v>7.0144998079572293E-2</v>
      </c>
      <c r="I23" s="17">
        <v>5.5622668566687697E-2</v>
      </c>
      <c r="J23" s="17">
        <v>3.26170748003035E-2</v>
      </c>
      <c r="K23" s="17"/>
      <c r="L23" s="17">
        <v>3.9285906854555998E-2</v>
      </c>
      <c r="M23" s="17">
        <v>6.1482282047671998E-2</v>
      </c>
      <c r="N23" s="17">
        <v>7.0107705662738995E-2</v>
      </c>
      <c r="O23" s="17">
        <v>7.3696069953577206E-2</v>
      </c>
      <c r="P23" s="17"/>
      <c r="Q23" s="17">
        <v>5.6880685994722201E-2</v>
      </c>
      <c r="R23" s="17">
        <v>0.120869749419786</v>
      </c>
      <c r="S23" s="17">
        <v>7.7986609129114703E-2</v>
      </c>
    </row>
    <row r="24" spans="2:19" ht="43.2" x14ac:dyDescent="0.3">
      <c r="B24" s="18" t="s">
        <v>187</v>
      </c>
      <c r="C24" s="17">
        <v>4.9939433031318502E-2</v>
      </c>
      <c r="D24" s="17">
        <v>5.6652166719185597E-2</v>
      </c>
      <c r="E24" s="17">
        <v>4.2859112944703903E-2</v>
      </c>
      <c r="F24" s="17"/>
      <c r="G24" s="17">
        <v>6.5513082431259695E-2</v>
      </c>
      <c r="H24" s="17">
        <v>5.56673250233252E-2</v>
      </c>
      <c r="I24" s="17">
        <v>4.1202798214042401E-2</v>
      </c>
      <c r="J24" s="17">
        <v>3.2047018776261101E-2</v>
      </c>
      <c r="K24" s="17"/>
      <c r="L24" s="17">
        <v>2.8937370442241501E-2</v>
      </c>
      <c r="M24" s="17">
        <v>4.1533636327345899E-2</v>
      </c>
      <c r="N24" s="17">
        <v>6.17750136387403E-2</v>
      </c>
      <c r="O24" s="17">
        <v>6.7210992496793506E-2</v>
      </c>
      <c r="P24" s="17"/>
      <c r="Q24" s="17">
        <v>4.4944141724393899E-2</v>
      </c>
      <c r="R24" s="17">
        <v>8.0267687386503903E-2</v>
      </c>
      <c r="S24" s="17">
        <v>6.1402846298964801E-2</v>
      </c>
    </row>
    <row r="25" spans="2:19" ht="43.2" x14ac:dyDescent="0.3">
      <c r="B25" s="18" t="s">
        <v>188</v>
      </c>
      <c r="C25" s="17">
        <v>4.91097661986045E-2</v>
      </c>
      <c r="D25" s="17">
        <v>5.6132557097363797E-2</v>
      </c>
      <c r="E25" s="17">
        <v>4.2512030528246599E-2</v>
      </c>
      <c r="F25" s="17"/>
      <c r="G25" s="17">
        <v>9.3653297949636005E-2</v>
      </c>
      <c r="H25" s="17">
        <v>2.9679436242076099E-2</v>
      </c>
      <c r="I25" s="17">
        <v>3.1219533568732701E-2</v>
      </c>
      <c r="J25" s="17">
        <v>2.80434244885449E-2</v>
      </c>
      <c r="K25" s="17"/>
      <c r="L25" s="17">
        <v>3.98062031326918E-2</v>
      </c>
      <c r="M25" s="17">
        <v>5.1505194168519397E-2</v>
      </c>
      <c r="N25" s="17">
        <v>6.7918313435742797E-2</v>
      </c>
      <c r="O25" s="17">
        <v>3.54466033362556E-2</v>
      </c>
      <c r="P25" s="17"/>
      <c r="Q25" s="17">
        <v>4.18263870206486E-2</v>
      </c>
      <c r="R25" s="17">
        <v>0.110429542334526</v>
      </c>
      <c r="S25" s="17">
        <v>0.102182940939667</v>
      </c>
    </row>
    <row r="26" spans="2:19" x14ac:dyDescent="0.3">
      <c r="B26" s="18" t="s">
        <v>60</v>
      </c>
      <c r="C26" s="17">
        <v>2.1161305849693401E-2</v>
      </c>
      <c r="D26" s="17">
        <v>2.4514792017818698E-2</v>
      </c>
      <c r="E26" s="17">
        <v>1.79912336523077E-2</v>
      </c>
      <c r="F26" s="17"/>
      <c r="G26" s="17">
        <v>1.0405296962902801E-2</v>
      </c>
      <c r="H26" s="17">
        <v>2.65598697919107E-2</v>
      </c>
      <c r="I26" s="17">
        <v>9.3260721480596508E-3</v>
      </c>
      <c r="J26" s="17">
        <v>4.0289304836055702E-2</v>
      </c>
      <c r="K26" s="17"/>
      <c r="L26" s="17">
        <v>3.5859664721954503E-2</v>
      </c>
      <c r="M26" s="17">
        <v>1.5062137604630699E-2</v>
      </c>
      <c r="N26" s="17">
        <v>1.07508506554762E-2</v>
      </c>
      <c r="O26" s="17">
        <v>2.4337558241891401E-2</v>
      </c>
      <c r="P26" s="17"/>
      <c r="Q26" s="17">
        <v>1.90673371104296E-2</v>
      </c>
      <c r="R26" s="17">
        <v>1.8416522955355501E-2</v>
      </c>
      <c r="S26" s="17">
        <v>2.2320462069350001E-2</v>
      </c>
    </row>
    <row r="27" spans="2:19" x14ac:dyDescent="0.3">
      <c r="B27" s="18" t="s">
        <v>189</v>
      </c>
      <c r="C27" s="17">
        <v>7.4307545958822397E-3</v>
      </c>
      <c r="D27" s="17">
        <v>9.5394678704648107E-3</v>
      </c>
      <c r="E27" s="17">
        <v>5.3871819653432997E-3</v>
      </c>
      <c r="F27" s="17"/>
      <c r="G27" s="17">
        <v>6.2870978861427904E-3</v>
      </c>
      <c r="H27" s="17">
        <v>8.5214937443764405E-3</v>
      </c>
      <c r="I27" s="17">
        <v>1.11245015288743E-2</v>
      </c>
      <c r="J27" s="17">
        <v>4.45756278372186E-3</v>
      </c>
      <c r="K27" s="17"/>
      <c r="L27" s="17">
        <v>1.49089173779166E-2</v>
      </c>
      <c r="M27" s="17">
        <v>6.92109236486361E-3</v>
      </c>
      <c r="N27" s="17">
        <v>1.2724336077933099E-3</v>
      </c>
      <c r="O27" s="17">
        <v>7.1753366447764597E-3</v>
      </c>
      <c r="P27" s="17"/>
      <c r="Q27" s="17">
        <v>7.8274344154670595E-3</v>
      </c>
      <c r="R27" s="17">
        <v>5.4583837064189501E-3</v>
      </c>
      <c r="S27" s="17">
        <v>5.8722755177805603E-3</v>
      </c>
    </row>
    <row r="28" spans="2:19" x14ac:dyDescent="0.3">
      <c r="B28" s="18" t="s">
        <v>48</v>
      </c>
      <c r="C28" s="19">
        <v>3.1852605773302199E-2</v>
      </c>
      <c r="D28" s="19">
        <v>3.3172548216767697E-2</v>
      </c>
      <c r="E28" s="19">
        <v>2.9951929566437E-2</v>
      </c>
      <c r="F28" s="19"/>
      <c r="G28" s="19">
        <v>1.91220059124519E-2</v>
      </c>
      <c r="H28" s="19">
        <v>3.6654101862976102E-2</v>
      </c>
      <c r="I28" s="19">
        <v>2.94235077553676E-2</v>
      </c>
      <c r="J28" s="19">
        <v>4.5846419764507797E-2</v>
      </c>
      <c r="K28" s="19"/>
      <c r="L28" s="19">
        <v>4.7974975987770098E-2</v>
      </c>
      <c r="M28" s="19">
        <v>2.8572271025353001E-2</v>
      </c>
      <c r="N28" s="19">
        <v>3.2352174039646603E-2</v>
      </c>
      <c r="O28" s="19">
        <v>1.87369163842112E-2</v>
      </c>
      <c r="P28" s="19"/>
      <c r="Q28" s="19">
        <v>3.0897312167477702E-2</v>
      </c>
      <c r="R28" s="19">
        <v>1.6183864388958202E-2</v>
      </c>
      <c r="S28" s="19">
        <v>3.3300873114617303E-2</v>
      </c>
    </row>
    <row r="29" spans="2:19" x14ac:dyDescent="0.3">
      <c r="B29" s="16"/>
    </row>
    <row r="30" spans="2:19" x14ac:dyDescent="0.3">
      <c r="B30" t="s">
        <v>51</v>
      </c>
    </row>
    <row r="31" spans="2:19" x14ac:dyDescent="0.3">
      <c r="B31" t="s">
        <v>52</v>
      </c>
    </row>
    <row r="33" spans="2:2" x14ac:dyDescent="0.3">
      <c r="B33"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S35"/>
  <sheetViews>
    <sheetView showGridLines="0" topLeftCell="A14"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211</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191</v>
      </c>
      <c r="C9" s="17">
        <v>0.40237073461863399</v>
      </c>
      <c r="D9" s="17">
        <v>0.400708728168918</v>
      </c>
      <c r="E9" s="17">
        <v>0.403142157737573</v>
      </c>
      <c r="F9" s="17"/>
      <c r="G9" s="17">
        <v>0.505668086745651</v>
      </c>
      <c r="H9" s="17">
        <v>0.35959975260979199</v>
      </c>
      <c r="I9" s="17">
        <v>0.41206985651906902</v>
      </c>
      <c r="J9" s="17">
        <v>0.30463832555334402</v>
      </c>
      <c r="K9" s="17"/>
      <c r="L9" s="17">
        <v>0.30022078344880299</v>
      </c>
      <c r="M9" s="17">
        <v>0.39365067194228198</v>
      </c>
      <c r="N9" s="17">
        <v>0.413015293946423</v>
      </c>
      <c r="O9" s="17">
        <v>0.50242035331203705</v>
      </c>
      <c r="P9" s="17"/>
      <c r="Q9" s="17">
        <v>0.38364155853175502</v>
      </c>
      <c r="R9" s="17">
        <v>0.56202756708248502</v>
      </c>
      <c r="S9" s="17">
        <v>0.45744889739958799</v>
      </c>
    </row>
    <row r="10" spans="2:19" x14ac:dyDescent="0.3">
      <c r="B10" s="18" t="s">
        <v>192</v>
      </c>
      <c r="C10" s="17">
        <v>0.23542297396204701</v>
      </c>
      <c r="D10" s="17">
        <v>0.247057990421579</v>
      </c>
      <c r="E10" s="17">
        <v>0.22385984995015501</v>
      </c>
      <c r="F10" s="17"/>
      <c r="G10" s="17">
        <v>0.29738995595682</v>
      </c>
      <c r="H10" s="17">
        <v>0.21773689869097099</v>
      </c>
      <c r="I10" s="17">
        <v>0.24699530492955599</v>
      </c>
      <c r="J10" s="17">
        <v>0.16486108908233099</v>
      </c>
      <c r="K10" s="17"/>
      <c r="L10" s="17">
        <v>0.15193918658237701</v>
      </c>
      <c r="M10" s="17">
        <v>0.24400683346164501</v>
      </c>
      <c r="N10" s="17">
        <v>0.25979275433653598</v>
      </c>
      <c r="O10" s="17">
        <v>0.283222204420498</v>
      </c>
      <c r="P10" s="17"/>
      <c r="Q10" s="17">
        <v>0.21923447318383099</v>
      </c>
      <c r="R10" s="17">
        <v>0.43393722672190599</v>
      </c>
      <c r="S10" s="17">
        <v>0.25436229428719798</v>
      </c>
    </row>
    <row r="11" spans="2:19" x14ac:dyDescent="0.3">
      <c r="B11" s="18" t="s">
        <v>193</v>
      </c>
      <c r="C11" s="17">
        <v>0.21756727913915599</v>
      </c>
      <c r="D11" s="17">
        <v>0.209598618475801</v>
      </c>
      <c r="E11" s="17">
        <v>0.22367340167066199</v>
      </c>
      <c r="F11" s="17"/>
      <c r="G11" s="17">
        <v>0.216666984539677</v>
      </c>
      <c r="H11" s="17">
        <v>0.214582324629191</v>
      </c>
      <c r="I11" s="17">
        <v>0.24489753601313499</v>
      </c>
      <c r="J11" s="17">
        <v>0.19953588807043501</v>
      </c>
      <c r="K11" s="17"/>
      <c r="L11" s="17">
        <v>0.14449634029539701</v>
      </c>
      <c r="M11" s="17">
        <v>0.22180021427244601</v>
      </c>
      <c r="N11" s="17">
        <v>0.224181059764887</v>
      </c>
      <c r="O11" s="17">
        <v>0.27889511444811199</v>
      </c>
      <c r="P11" s="17"/>
      <c r="Q11" s="17">
        <v>0.21217330938065901</v>
      </c>
      <c r="R11" s="17">
        <v>0.20184321322170201</v>
      </c>
      <c r="S11" s="17">
        <v>0.231374599675533</v>
      </c>
    </row>
    <row r="12" spans="2:19" x14ac:dyDescent="0.3">
      <c r="B12" s="18" t="s">
        <v>194</v>
      </c>
      <c r="C12" s="17">
        <v>9.3573604276902395E-2</v>
      </c>
      <c r="D12" s="17">
        <v>8.1391329452591393E-2</v>
      </c>
      <c r="E12" s="17">
        <v>0.103739082951605</v>
      </c>
      <c r="F12" s="17"/>
      <c r="G12" s="17">
        <v>0.128946398194517</v>
      </c>
      <c r="H12" s="17">
        <v>7.5411190828380506E-2</v>
      </c>
      <c r="I12" s="17">
        <v>9.1792175408847196E-2</v>
      </c>
      <c r="J12" s="17">
        <v>6.8040969865478695E-2</v>
      </c>
      <c r="K12" s="17"/>
      <c r="L12" s="17">
        <v>6.1589387022656802E-2</v>
      </c>
      <c r="M12" s="17">
        <v>8.3965078087181899E-2</v>
      </c>
      <c r="N12" s="17">
        <v>0.11165709383606</v>
      </c>
      <c r="O12" s="17">
        <v>0.116359574820305</v>
      </c>
      <c r="P12" s="17"/>
      <c r="Q12" s="17">
        <v>7.5718261335214601E-2</v>
      </c>
      <c r="R12" s="17">
        <v>0.22566583665925</v>
      </c>
      <c r="S12" s="17">
        <v>0.16959319219598001</v>
      </c>
    </row>
    <row r="13" spans="2:19" x14ac:dyDescent="0.3">
      <c r="B13" s="18" t="s">
        <v>195</v>
      </c>
      <c r="C13" s="17">
        <v>8.8146240560075806E-2</v>
      </c>
      <c r="D13" s="17">
        <v>8.2765998783034894E-2</v>
      </c>
      <c r="E13" s="17">
        <v>9.4275206559799096E-2</v>
      </c>
      <c r="F13" s="17"/>
      <c r="G13" s="17">
        <v>0.11032998316369801</v>
      </c>
      <c r="H13" s="17">
        <v>8.4767782984923004E-2</v>
      </c>
      <c r="I13" s="17">
        <v>9.1536912405149301E-2</v>
      </c>
      <c r="J13" s="17">
        <v>5.98811894760434E-2</v>
      </c>
      <c r="K13" s="17"/>
      <c r="L13" s="17">
        <v>6.1875572356666103E-2</v>
      </c>
      <c r="M13" s="17">
        <v>9.1330184375152001E-2</v>
      </c>
      <c r="N13" s="17">
        <v>8.7350794687105798E-2</v>
      </c>
      <c r="O13" s="17">
        <v>0.111835014616656</v>
      </c>
      <c r="P13" s="17"/>
      <c r="Q13" s="17">
        <v>7.8256550419122495E-2</v>
      </c>
      <c r="R13" s="17">
        <v>0.18130892107906299</v>
      </c>
      <c r="S13" s="17">
        <v>0.11104038285455201</v>
      </c>
    </row>
    <row r="14" spans="2:19" x14ac:dyDescent="0.3">
      <c r="B14" s="18" t="s">
        <v>196</v>
      </c>
      <c r="C14" s="17">
        <v>8.7856919706528702E-2</v>
      </c>
      <c r="D14" s="17">
        <v>8.8215998705336501E-2</v>
      </c>
      <c r="E14" s="17">
        <v>8.8248624781028198E-2</v>
      </c>
      <c r="F14" s="17"/>
      <c r="G14" s="17">
        <v>9.7558141148586006E-2</v>
      </c>
      <c r="H14" s="17">
        <v>8.7438046795993998E-2</v>
      </c>
      <c r="I14" s="17">
        <v>7.8843941165164397E-2</v>
      </c>
      <c r="J14" s="17">
        <v>8.5530176641327907E-2</v>
      </c>
      <c r="K14" s="17"/>
      <c r="L14" s="17">
        <v>3.9179657808233397E-2</v>
      </c>
      <c r="M14" s="17">
        <v>6.0799095069939003E-2</v>
      </c>
      <c r="N14" s="17">
        <v>0.10643469816079799</v>
      </c>
      <c r="O14" s="17">
        <v>0.145672923435961</v>
      </c>
      <c r="P14" s="17"/>
      <c r="Q14" s="17">
        <v>7.8740743017714596E-2</v>
      </c>
      <c r="R14" s="17">
        <v>0.12926932248390399</v>
      </c>
      <c r="S14" s="17">
        <v>0.14013535701148799</v>
      </c>
    </row>
    <row r="15" spans="2:19" x14ac:dyDescent="0.3">
      <c r="B15" s="18" t="s">
        <v>78</v>
      </c>
      <c r="C15" s="17">
        <v>7.9322708673617098E-2</v>
      </c>
      <c r="D15" s="17">
        <v>7.32280332078942E-2</v>
      </c>
      <c r="E15" s="17">
        <v>8.4920092399571004E-2</v>
      </c>
      <c r="F15" s="17"/>
      <c r="G15" s="17">
        <v>5.7615682720534099E-2</v>
      </c>
      <c r="H15" s="17">
        <v>8.9198216856898396E-2</v>
      </c>
      <c r="I15" s="17">
        <v>7.7100676275982202E-2</v>
      </c>
      <c r="J15" s="17">
        <v>9.9988356873989506E-2</v>
      </c>
      <c r="K15" s="17"/>
      <c r="L15" s="17">
        <v>0.10942197556668901</v>
      </c>
      <c r="M15" s="17">
        <v>7.7399337018535103E-2</v>
      </c>
      <c r="N15" s="17">
        <v>6.4584574823673094E-2</v>
      </c>
      <c r="O15" s="17">
        <v>6.7269995844225897E-2</v>
      </c>
      <c r="P15" s="17"/>
      <c r="Q15" s="17">
        <v>8.0486976655527995E-2</v>
      </c>
      <c r="R15" s="17">
        <v>5.0573208209177302E-2</v>
      </c>
      <c r="S15" s="17">
        <v>6.6160815691616998E-2</v>
      </c>
    </row>
    <row r="16" spans="2:19" x14ac:dyDescent="0.3">
      <c r="B16" s="18" t="s">
        <v>197</v>
      </c>
      <c r="C16" s="17">
        <v>6.6903078795785803E-2</v>
      </c>
      <c r="D16" s="17">
        <v>6.8826015380816702E-2</v>
      </c>
      <c r="E16" s="17">
        <v>6.5553166890946493E-2</v>
      </c>
      <c r="F16" s="17"/>
      <c r="G16" s="17">
        <v>8.5291732772845297E-2</v>
      </c>
      <c r="H16" s="17">
        <v>7.3207395069880596E-2</v>
      </c>
      <c r="I16" s="17">
        <v>5.6748327785823102E-2</v>
      </c>
      <c r="J16" s="17">
        <v>4.6295666205812699E-2</v>
      </c>
      <c r="K16" s="17"/>
      <c r="L16" s="17">
        <v>4.3571653297909199E-2</v>
      </c>
      <c r="M16" s="17">
        <v>6.7313398074451303E-2</v>
      </c>
      <c r="N16" s="17">
        <v>8.1622944143440304E-2</v>
      </c>
      <c r="O16" s="17">
        <v>7.3844198464933702E-2</v>
      </c>
      <c r="P16" s="17"/>
      <c r="Q16" s="17">
        <v>6.4161110725547504E-2</v>
      </c>
      <c r="R16" s="17">
        <v>0.103589707990649</v>
      </c>
      <c r="S16" s="17">
        <v>8.7710875507308605E-2</v>
      </c>
    </row>
    <row r="17" spans="2:19" x14ac:dyDescent="0.3">
      <c r="B17" s="18" t="s">
        <v>198</v>
      </c>
      <c r="C17" s="17">
        <v>6.4046340798095902E-2</v>
      </c>
      <c r="D17" s="17">
        <v>6.2903649928280306E-2</v>
      </c>
      <c r="E17" s="17">
        <v>6.5735232842884198E-2</v>
      </c>
      <c r="F17" s="17"/>
      <c r="G17" s="17">
        <v>7.4378687093434606E-2</v>
      </c>
      <c r="H17" s="17">
        <v>5.7218682421206001E-2</v>
      </c>
      <c r="I17" s="17">
        <v>6.4427172735453703E-2</v>
      </c>
      <c r="J17" s="17">
        <v>5.7441909883585399E-2</v>
      </c>
      <c r="K17" s="17"/>
      <c r="L17" s="17">
        <v>3.8208511142255298E-2</v>
      </c>
      <c r="M17" s="17">
        <v>4.7908392204027699E-2</v>
      </c>
      <c r="N17" s="17">
        <v>7.5319980526869806E-2</v>
      </c>
      <c r="O17" s="17">
        <v>9.5125225007306496E-2</v>
      </c>
      <c r="P17" s="17"/>
      <c r="Q17" s="17">
        <v>5.3160222322266602E-2</v>
      </c>
      <c r="R17" s="17">
        <v>0.13990540426721201</v>
      </c>
      <c r="S17" s="17">
        <v>8.3013424950762596E-2</v>
      </c>
    </row>
    <row r="18" spans="2:19" x14ac:dyDescent="0.3">
      <c r="B18" s="18" t="s">
        <v>199</v>
      </c>
      <c r="C18" s="17">
        <v>6.1215474395773101E-2</v>
      </c>
      <c r="D18" s="17">
        <v>5.5562346555575098E-2</v>
      </c>
      <c r="E18" s="17">
        <v>6.6753349023394901E-2</v>
      </c>
      <c r="F18" s="17"/>
      <c r="G18" s="17">
        <v>9.8990945980409403E-2</v>
      </c>
      <c r="H18" s="17">
        <v>4.8095633024447297E-2</v>
      </c>
      <c r="I18" s="17">
        <v>3.5978001151470297E-2</v>
      </c>
      <c r="J18" s="17">
        <v>4.8778977824978399E-2</v>
      </c>
      <c r="K18" s="17"/>
      <c r="L18" s="17">
        <v>3.06177878838126E-2</v>
      </c>
      <c r="M18" s="17">
        <v>4.5454909021312502E-2</v>
      </c>
      <c r="N18" s="17">
        <v>5.3487299543223503E-2</v>
      </c>
      <c r="O18" s="17">
        <v>0.11723135188881301</v>
      </c>
      <c r="P18" s="17"/>
      <c r="Q18" s="17">
        <v>5.3128618773876701E-2</v>
      </c>
      <c r="R18" s="17">
        <v>0.137353764169444</v>
      </c>
      <c r="S18" s="17">
        <v>7.0803223951259403E-2</v>
      </c>
    </row>
    <row r="19" spans="2:19" x14ac:dyDescent="0.3">
      <c r="B19" s="18" t="s">
        <v>200</v>
      </c>
      <c r="C19" s="17">
        <v>5.8703309936203103E-2</v>
      </c>
      <c r="D19" s="17">
        <v>5.1042382140642897E-2</v>
      </c>
      <c r="E19" s="17">
        <v>6.6247978967557603E-2</v>
      </c>
      <c r="F19" s="17"/>
      <c r="G19" s="17">
        <v>0.102345284055785</v>
      </c>
      <c r="H19" s="17">
        <v>4.43263411188922E-2</v>
      </c>
      <c r="I19" s="17">
        <v>4.42281522453572E-2</v>
      </c>
      <c r="J19" s="17">
        <v>3.2306914214973399E-2</v>
      </c>
      <c r="K19" s="17"/>
      <c r="L19" s="17">
        <v>2.4627624695327401E-2</v>
      </c>
      <c r="M19" s="17">
        <v>4.9368171682038102E-2</v>
      </c>
      <c r="N19" s="17">
        <v>5.4437249384431403E-2</v>
      </c>
      <c r="O19" s="17">
        <v>0.107497075553272</v>
      </c>
      <c r="P19" s="17"/>
      <c r="Q19" s="17">
        <v>4.3772852518576599E-2</v>
      </c>
      <c r="R19" s="17">
        <v>0.21536040068776599</v>
      </c>
      <c r="S19" s="17">
        <v>9.2331778194880698E-2</v>
      </c>
    </row>
    <row r="20" spans="2:19" ht="28.8" x14ac:dyDescent="0.3">
      <c r="B20" s="18" t="s">
        <v>201</v>
      </c>
      <c r="C20" s="17">
        <v>5.3451109407882197E-2</v>
      </c>
      <c r="D20" s="17">
        <v>4.9425716676623599E-2</v>
      </c>
      <c r="E20" s="17">
        <v>5.73182478113183E-2</v>
      </c>
      <c r="F20" s="17"/>
      <c r="G20" s="17">
        <v>8.4858605098100504E-2</v>
      </c>
      <c r="H20" s="17">
        <v>3.49527000738293E-2</v>
      </c>
      <c r="I20" s="17">
        <v>5.5637448472226798E-2</v>
      </c>
      <c r="J20" s="17">
        <v>3.2372981740286098E-2</v>
      </c>
      <c r="K20" s="17"/>
      <c r="L20" s="17">
        <v>2.0067640641641699E-2</v>
      </c>
      <c r="M20" s="17">
        <v>4.70219136038088E-2</v>
      </c>
      <c r="N20" s="17">
        <v>6.3221648784297604E-2</v>
      </c>
      <c r="O20" s="17">
        <v>8.3203390020744894E-2</v>
      </c>
      <c r="P20" s="17"/>
      <c r="Q20" s="17">
        <v>4.64862068807761E-2</v>
      </c>
      <c r="R20" s="17">
        <v>0.11010410563483899</v>
      </c>
      <c r="S20" s="17">
        <v>7.5703891771269696E-2</v>
      </c>
    </row>
    <row r="21" spans="2:19" x14ac:dyDescent="0.3">
      <c r="B21" s="18" t="s">
        <v>202</v>
      </c>
      <c r="C21" s="17">
        <v>5.0484021092422803E-2</v>
      </c>
      <c r="D21" s="17">
        <v>6.1469414141767903E-2</v>
      </c>
      <c r="E21" s="17">
        <v>3.8623913901286701E-2</v>
      </c>
      <c r="F21" s="17"/>
      <c r="G21" s="17">
        <v>7.7512749070905496E-2</v>
      </c>
      <c r="H21" s="17">
        <v>4.4088813583372903E-2</v>
      </c>
      <c r="I21" s="17">
        <v>3.6035287744916003E-2</v>
      </c>
      <c r="J21" s="17">
        <v>3.49816145857769E-2</v>
      </c>
      <c r="K21" s="17"/>
      <c r="L21" s="17">
        <v>2.2648662827872101E-2</v>
      </c>
      <c r="M21" s="17">
        <v>4.53226319294288E-2</v>
      </c>
      <c r="N21" s="17">
        <v>4.8955379184372101E-2</v>
      </c>
      <c r="O21" s="17">
        <v>8.5557761618046693E-2</v>
      </c>
      <c r="P21" s="17"/>
      <c r="Q21" s="17">
        <v>4.1692158977048199E-2</v>
      </c>
      <c r="R21" s="17">
        <v>0.14439340206412199</v>
      </c>
      <c r="S21" s="17">
        <v>6.1960396507977598E-2</v>
      </c>
    </row>
    <row r="22" spans="2:19" x14ac:dyDescent="0.3">
      <c r="B22" s="18" t="s">
        <v>203</v>
      </c>
      <c r="C22" s="17">
        <v>4.8850299260307498E-2</v>
      </c>
      <c r="D22" s="17">
        <v>5.91597543982261E-2</v>
      </c>
      <c r="E22" s="17">
        <v>3.8966277797438303E-2</v>
      </c>
      <c r="F22" s="17"/>
      <c r="G22" s="17">
        <v>6.0689926084842999E-2</v>
      </c>
      <c r="H22" s="17">
        <v>4.95122319844526E-2</v>
      </c>
      <c r="I22" s="17">
        <v>4.0237322337608801E-2</v>
      </c>
      <c r="J22" s="17">
        <v>4.1421928069547802E-2</v>
      </c>
      <c r="K22" s="17"/>
      <c r="L22" s="17">
        <v>3.9723135392845499E-2</v>
      </c>
      <c r="M22" s="17">
        <v>4.59684699786485E-2</v>
      </c>
      <c r="N22" s="17">
        <v>6.6180948370533496E-2</v>
      </c>
      <c r="O22" s="17">
        <v>4.2319465353769403E-2</v>
      </c>
      <c r="P22" s="17"/>
      <c r="Q22" s="17">
        <v>4.3401060055294899E-2</v>
      </c>
      <c r="R22" s="17">
        <v>7.3405985652631595E-2</v>
      </c>
      <c r="S22" s="17">
        <v>5.6822728238373699E-2</v>
      </c>
    </row>
    <row r="23" spans="2:19" x14ac:dyDescent="0.3">
      <c r="B23" s="18" t="s">
        <v>204</v>
      </c>
      <c r="C23" s="17">
        <v>4.5842320392699899E-2</v>
      </c>
      <c r="D23" s="17">
        <v>5.2219848669794101E-2</v>
      </c>
      <c r="E23" s="17">
        <v>3.9861426377792698E-2</v>
      </c>
      <c r="F23" s="17"/>
      <c r="G23" s="17">
        <v>5.3837161574764501E-2</v>
      </c>
      <c r="H23" s="17">
        <v>4.50991135747126E-2</v>
      </c>
      <c r="I23" s="17">
        <v>4.4951778192928997E-2</v>
      </c>
      <c r="J23" s="17">
        <v>3.7915149536554803E-2</v>
      </c>
      <c r="K23" s="17"/>
      <c r="L23" s="17">
        <v>2.7984461818437299E-2</v>
      </c>
      <c r="M23" s="17">
        <v>3.7415571294423598E-2</v>
      </c>
      <c r="N23" s="17">
        <v>5.6786174597131901E-2</v>
      </c>
      <c r="O23" s="17">
        <v>6.0958374057459901E-2</v>
      </c>
      <c r="P23" s="17"/>
      <c r="Q23" s="17">
        <v>4.2532247503013203E-2</v>
      </c>
      <c r="R23" s="17">
        <v>9.0306621399206893E-2</v>
      </c>
      <c r="S23" s="17">
        <v>4.7282794280595702E-2</v>
      </c>
    </row>
    <row r="24" spans="2:19" x14ac:dyDescent="0.3">
      <c r="B24" s="18" t="s">
        <v>205</v>
      </c>
      <c r="C24" s="17">
        <v>3.0885925105632799E-2</v>
      </c>
      <c r="D24" s="17">
        <v>2.4970540394680499E-2</v>
      </c>
      <c r="E24" s="17">
        <v>3.55686014932814E-2</v>
      </c>
      <c r="F24" s="17"/>
      <c r="G24" s="17">
        <v>4.7986647570259798E-2</v>
      </c>
      <c r="H24" s="17">
        <v>2.2698037840237401E-2</v>
      </c>
      <c r="I24" s="17">
        <v>1.8480530681915699E-2</v>
      </c>
      <c r="J24" s="17">
        <v>2.97208951178215E-2</v>
      </c>
      <c r="K24" s="17"/>
      <c r="L24" s="17">
        <v>1.2134707208636301E-2</v>
      </c>
      <c r="M24" s="17">
        <v>2.2447018030182501E-2</v>
      </c>
      <c r="N24" s="17">
        <v>3.3551863685227001E-2</v>
      </c>
      <c r="O24" s="17">
        <v>5.5876229605275801E-2</v>
      </c>
      <c r="P24" s="17"/>
      <c r="Q24" s="17">
        <v>2.66940338854493E-2</v>
      </c>
      <c r="R24" s="17">
        <v>6.4750463419113599E-2</v>
      </c>
      <c r="S24" s="17">
        <v>3.3783504428128497E-2</v>
      </c>
    </row>
    <row r="25" spans="2:19" x14ac:dyDescent="0.3">
      <c r="B25" s="18" t="s">
        <v>206</v>
      </c>
      <c r="C25" s="17">
        <v>2.8667660247768501E-2</v>
      </c>
      <c r="D25" s="17">
        <v>2.85562967916086E-2</v>
      </c>
      <c r="E25" s="17">
        <v>2.9023823667175999E-2</v>
      </c>
      <c r="F25" s="17"/>
      <c r="G25" s="17">
        <v>5.5797439859815202E-2</v>
      </c>
      <c r="H25" s="17">
        <v>1.4648543836113999E-2</v>
      </c>
      <c r="I25" s="17">
        <v>1.5797567538640499E-2</v>
      </c>
      <c r="J25" s="17">
        <v>2.13891796889931E-2</v>
      </c>
      <c r="K25" s="17"/>
      <c r="L25" s="17">
        <v>1.08734952140777E-2</v>
      </c>
      <c r="M25" s="17">
        <v>1.7698331447613899E-2</v>
      </c>
      <c r="N25" s="17">
        <v>3.9720992300626201E-2</v>
      </c>
      <c r="O25" s="17">
        <v>4.63513725931586E-2</v>
      </c>
      <c r="P25" s="17"/>
      <c r="Q25" s="17">
        <v>2.0787583746312299E-2</v>
      </c>
      <c r="R25" s="17">
        <v>0.12178038643019699</v>
      </c>
      <c r="S25" s="17">
        <v>4.9152558064021197E-2</v>
      </c>
    </row>
    <row r="26" spans="2:19" x14ac:dyDescent="0.3">
      <c r="B26" s="18" t="s">
        <v>207</v>
      </c>
      <c r="C26" s="17">
        <v>2.4415966189863299E-2</v>
      </c>
      <c r="D26" s="17">
        <v>2.72228567725528E-2</v>
      </c>
      <c r="E26" s="17">
        <v>2.1819860329032999E-2</v>
      </c>
      <c r="F26" s="17"/>
      <c r="G26" s="17">
        <v>3.5982427900543297E-2</v>
      </c>
      <c r="H26" s="17">
        <v>2.1710868952018899E-2</v>
      </c>
      <c r="I26" s="17">
        <v>1.7231889576279701E-2</v>
      </c>
      <c r="J26" s="17">
        <v>1.93908785466953E-2</v>
      </c>
      <c r="K26" s="17"/>
      <c r="L26" s="17">
        <v>2.2048592708152698E-2</v>
      </c>
      <c r="M26" s="17">
        <v>2.6295041321288098E-2</v>
      </c>
      <c r="N26" s="17">
        <v>3.0377172985637999E-2</v>
      </c>
      <c r="O26" s="17">
        <v>1.82930326106031E-2</v>
      </c>
      <c r="P26" s="17"/>
      <c r="Q26" s="17">
        <v>1.9679268388715601E-2</v>
      </c>
      <c r="R26" s="17">
        <v>6.9312786635986195E-2</v>
      </c>
      <c r="S26" s="17">
        <v>3.1620180267458803E-2</v>
      </c>
    </row>
    <row r="27" spans="2:19" x14ac:dyDescent="0.3">
      <c r="B27" s="18" t="s">
        <v>208</v>
      </c>
      <c r="C27" s="17">
        <v>2.1996513281006901E-2</v>
      </c>
      <c r="D27" s="17">
        <v>2.2729776987312902E-2</v>
      </c>
      <c r="E27" s="17">
        <v>2.1451729419628199E-2</v>
      </c>
      <c r="F27" s="17"/>
      <c r="G27" s="17">
        <v>2.5152535926596099E-2</v>
      </c>
      <c r="H27" s="17">
        <v>2.3800754382478799E-2</v>
      </c>
      <c r="I27" s="17">
        <v>1.72519520232862E-2</v>
      </c>
      <c r="J27" s="17">
        <v>1.87518467258878E-2</v>
      </c>
      <c r="K27" s="17"/>
      <c r="L27" s="17">
        <v>1.33830698209669E-2</v>
      </c>
      <c r="M27" s="17">
        <v>2.320730937048E-2</v>
      </c>
      <c r="N27" s="17">
        <v>2.5489181174005102E-2</v>
      </c>
      <c r="O27" s="17">
        <v>2.55166842282799E-2</v>
      </c>
      <c r="P27" s="17"/>
      <c r="Q27" s="17">
        <v>1.7715603633956301E-2</v>
      </c>
      <c r="R27" s="17">
        <v>7.2855118801774199E-2</v>
      </c>
      <c r="S27" s="17">
        <v>3.1986789158646702E-2</v>
      </c>
    </row>
    <row r="28" spans="2:19" x14ac:dyDescent="0.3">
      <c r="B28" s="18" t="s">
        <v>209</v>
      </c>
      <c r="C28" s="17">
        <v>1.7868167030868298E-2</v>
      </c>
      <c r="D28" s="17">
        <v>1.6405402170127301E-2</v>
      </c>
      <c r="E28" s="17">
        <v>1.86285417848665E-2</v>
      </c>
      <c r="F28" s="17"/>
      <c r="G28" s="17">
        <v>2.2086399000696401E-2</v>
      </c>
      <c r="H28" s="17">
        <v>1.23111456564064E-2</v>
      </c>
      <c r="I28" s="17">
        <v>1.60154308627364E-2</v>
      </c>
      <c r="J28" s="17">
        <v>1.7105685715439099E-2</v>
      </c>
      <c r="K28" s="17"/>
      <c r="L28" s="17">
        <v>1.2858246937124399E-2</v>
      </c>
      <c r="M28" s="17">
        <v>1.5150037790907201E-2</v>
      </c>
      <c r="N28" s="17">
        <v>1.88674035457423E-2</v>
      </c>
      <c r="O28" s="17">
        <v>2.4735401532038199E-2</v>
      </c>
      <c r="P28" s="17"/>
      <c r="Q28" s="17">
        <v>1.6373425065963801E-2</v>
      </c>
      <c r="R28" s="17">
        <v>3.0702834384314301E-2</v>
      </c>
      <c r="S28" s="17">
        <v>2.2019983800187898E-2</v>
      </c>
    </row>
    <row r="29" spans="2:19" x14ac:dyDescent="0.3">
      <c r="B29" s="18" t="s">
        <v>210</v>
      </c>
      <c r="C29" s="17">
        <v>8.1109956310438207E-3</v>
      </c>
      <c r="D29" s="17">
        <v>1.0883676326539599E-2</v>
      </c>
      <c r="E29" s="17">
        <v>5.4097906223355497E-3</v>
      </c>
      <c r="F29" s="17"/>
      <c r="G29" s="17">
        <v>1.2786041248171299E-2</v>
      </c>
      <c r="H29" s="17">
        <v>4.6960354533768E-3</v>
      </c>
      <c r="I29" s="17">
        <v>9.4018670347992307E-3</v>
      </c>
      <c r="J29" s="17">
        <v>4.8427945906120099E-3</v>
      </c>
      <c r="K29" s="17"/>
      <c r="L29" s="17">
        <v>8.5220495830342496E-3</v>
      </c>
      <c r="M29" s="17">
        <v>1.0578224478427401E-2</v>
      </c>
      <c r="N29" s="17">
        <v>1.04679166413591E-2</v>
      </c>
      <c r="O29" s="17">
        <v>2.4781538524458798E-3</v>
      </c>
      <c r="P29" s="17"/>
      <c r="Q29" s="17">
        <v>7.5032145349666797E-3</v>
      </c>
      <c r="R29" s="17">
        <v>1.89612863913847E-2</v>
      </c>
      <c r="S29" s="17">
        <v>1.3108279615605499E-2</v>
      </c>
    </row>
    <row r="30" spans="2:19" x14ac:dyDescent="0.3">
      <c r="B30" s="18" t="s">
        <v>48</v>
      </c>
      <c r="C30" s="19">
        <v>0.29966449018800001</v>
      </c>
      <c r="D30" s="19">
        <v>0.29812335508476401</v>
      </c>
      <c r="E30" s="19">
        <v>0.30300551821856497</v>
      </c>
      <c r="F30" s="19"/>
      <c r="G30" s="19">
        <v>0.22858643369168199</v>
      </c>
      <c r="H30" s="19">
        <v>0.329446736461457</v>
      </c>
      <c r="I30" s="19">
        <v>0.28848963936112298</v>
      </c>
      <c r="J30" s="19">
        <v>0.37099142699187299</v>
      </c>
      <c r="K30" s="19"/>
      <c r="L30" s="19">
        <v>0.411707775300234</v>
      </c>
      <c r="M30" s="19">
        <v>0.28830347335936202</v>
      </c>
      <c r="N30" s="19">
        <v>0.31273237992585501</v>
      </c>
      <c r="O30" s="19">
        <v>0.18575194911058701</v>
      </c>
      <c r="P30" s="19"/>
      <c r="Q30" s="19">
        <v>0.32030472903305202</v>
      </c>
      <c r="R30" s="19">
        <v>0.13035077148253099</v>
      </c>
      <c r="S30" s="19">
        <v>0.218360279140668</v>
      </c>
    </row>
    <row r="31" spans="2:19" x14ac:dyDescent="0.3">
      <c r="B31" s="16"/>
    </row>
    <row r="32" spans="2:19" x14ac:dyDescent="0.3">
      <c r="B32" t="s">
        <v>51</v>
      </c>
    </row>
    <row r="33" spans="2:2" x14ac:dyDescent="0.3">
      <c r="B33" t="s">
        <v>52</v>
      </c>
    </row>
    <row r="35" spans="2:2" x14ac:dyDescent="0.3">
      <c r="B35"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M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3" width="20.6640625" customWidth="1"/>
  </cols>
  <sheetData>
    <row r="2" spans="2:13" ht="40.049999999999997" customHeight="1" x14ac:dyDescent="0.3">
      <c r="D2" s="30" t="s">
        <v>226</v>
      </c>
      <c r="E2" s="26"/>
      <c r="F2" s="26"/>
      <c r="G2" s="26"/>
      <c r="H2" s="26"/>
      <c r="I2" s="26"/>
      <c r="J2" s="26"/>
      <c r="K2" s="26"/>
      <c r="L2" s="26"/>
      <c r="M2" s="26"/>
    </row>
    <row r="6" spans="2:13" ht="49.95" customHeight="1" x14ac:dyDescent="0.3">
      <c r="B6" s="23" t="s">
        <v>15</v>
      </c>
      <c r="C6" s="23" t="s">
        <v>212</v>
      </c>
      <c r="D6" s="23" t="s">
        <v>213</v>
      </c>
      <c r="E6" s="23" t="s">
        <v>214</v>
      </c>
      <c r="F6" s="23" t="s">
        <v>215</v>
      </c>
      <c r="G6" s="23" t="s">
        <v>216</v>
      </c>
      <c r="H6" s="23" t="s">
        <v>217</v>
      </c>
      <c r="I6" s="23" t="s">
        <v>218</v>
      </c>
      <c r="J6" s="23" t="s">
        <v>219</v>
      </c>
      <c r="K6" s="23" t="s">
        <v>220</v>
      </c>
      <c r="L6" s="23" t="s">
        <v>221</v>
      </c>
    </row>
    <row r="7" spans="2:13" x14ac:dyDescent="0.3">
      <c r="B7" s="18" t="s">
        <v>222</v>
      </c>
      <c r="C7" s="17">
        <v>0.223539956853161</v>
      </c>
      <c r="D7" s="17">
        <v>0.70412248953545098</v>
      </c>
      <c r="E7" s="17">
        <v>0.28748581251864902</v>
      </c>
      <c r="F7" s="17">
        <v>0.10755988731607501</v>
      </c>
      <c r="G7" s="17">
        <v>3.9025607764011497E-2</v>
      </c>
      <c r="H7" s="17">
        <v>0.30625684378101597</v>
      </c>
      <c r="I7" s="17">
        <v>0.283029709269561</v>
      </c>
      <c r="J7" s="17">
        <v>6.0812655205771698E-2</v>
      </c>
      <c r="K7" s="17">
        <v>9.0612284860720704E-2</v>
      </c>
      <c r="L7" s="17">
        <v>5.1220811607843697E-2</v>
      </c>
    </row>
    <row r="8" spans="2:13" x14ac:dyDescent="0.3">
      <c r="B8" s="18" t="s">
        <v>223</v>
      </c>
      <c r="C8" s="17">
        <v>0.37619838425329999</v>
      </c>
      <c r="D8" s="17">
        <v>0.17242650400541601</v>
      </c>
      <c r="E8" s="17">
        <v>0.40536285421159701</v>
      </c>
      <c r="F8" s="17">
        <v>0.25082737305728697</v>
      </c>
      <c r="G8" s="17">
        <v>0.173678923982023</v>
      </c>
      <c r="H8" s="17">
        <v>0.35512219926890198</v>
      </c>
      <c r="I8" s="17">
        <v>0.39174856737497499</v>
      </c>
      <c r="J8" s="17">
        <v>0.17065874148374899</v>
      </c>
      <c r="K8" s="17">
        <v>0.29881395926773102</v>
      </c>
      <c r="L8" s="17">
        <v>0.22199325583243801</v>
      </c>
    </row>
    <row r="9" spans="2:13" x14ac:dyDescent="0.3">
      <c r="B9" s="18" t="s">
        <v>224</v>
      </c>
      <c r="C9" s="17">
        <v>0.28612333715577298</v>
      </c>
      <c r="D9" s="17">
        <v>8.6183647218693496E-2</v>
      </c>
      <c r="E9" s="17">
        <v>0.23523410795317401</v>
      </c>
      <c r="F9" s="17">
        <v>0.26238350696266299</v>
      </c>
      <c r="G9" s="17">
        <v>0.33585404164657701</v>
      </c>
      <c r="H9" s="17">
        <v>0.19166388028571801</v>
      </c>
      <c r="I9" s="17">
        <v>0.20499252393397099</v>
      </c>
      <c r="J9" s="17">
        <v>0.21316380541737201</v>
      </c>
      <c r="K9" s="17">
        <v>0.30222646979626899</v>
      </c>
      <c r="L9" s="17">
        <v>0.39558283282705697</v>
      </c>
    </row>
    <row r="10" spans="2:13" x14ac:dyDescent="0.3">
      <c r="B10" s="18" t="s">
        <v>225</v>
      </c>
      <c r="C10" s="17">
        <v>6.4157580097018801E-2</v>
      </c>
      <c r="D10" s="17">
        <v>2.01315855872049E-2</v>
      </c>
      <c r="E10" s="17">
        <v>3.6049604196431898E-2</v>
      </c>
      <c r="F10" s="17">
        <v>0.15569399064591399</v>
      </c>
      <c r="G10" s="17">
        <v>0.29462662097486703</v>
      </c>
      <c r="H10" s="17">
        <v>4.37889542118075E-2</v>
      </c>
      <c r="I10" s="17">
        <v>2.7473026138774E-2</v>
      </c>
      <c r="J10" s="17">
        <v>0.35346457644932799</v>
      </c>
      <c r="K10" s="17">
        <v>0.12584425717744699</v>
      </c>
      <c r="L10" s="17">
        <v>0.15802217567815699</v>
      </c>
    </row>
    <row r="11" spans="2:13" x14ac:dyDescent="0.3">
      <c r="B11" s="18" t="s">
        <v>78</v>
      </c>
      <c r="C11" s="17">
        <v>4.99807416407465E-2</v>
      </c>
      <c r="D11" s="17">
        <v>1.7135773653235299E-2</v>
      </c>
      <c r="E11" s="17">
        <v>3.58676211201489E-2</v>
      </c>
      <c r="F11" s="17">
        <v>0.22353524201806199</v>
      </c>
      <c r="G11" s="17">
        <v>0.15681480563252101</v>
      </c>
      <c r="H11" s="17">
        <v>0.10316812245255701</v>
      </c>
      <c r="I11" s="17">
        <v>9.2756173282719206E-2</v>
      </c>
      <c r="J11" s="17">
        <v>0.201900221443779</v>
      </c>
      <c r="K11" s="17">
        <v>0.18250302889783299</v>
      </c>
      <c r="L11" s="17">
        <v>0.173180924054504</v>
      </c>
    </row>
    <row r="12" spans="2:13" x14ac:dyDescent="0.3">
      <c r="B12" s="16"/>
      <c r="C12" s="16"/>
      <c r="D12" s="16"/>
      <c r="E12" s="16"/>
      <c r="F12" s="16"/>
      <c r="G12" s="16"/>
      <c r="H12" s="16"/>
      <c r="I12" s="16"/>
      <c r="J12" s="16"/>
      <c r="K12" s="16"/>
      <c r="L12" s="16"/>
    </row>
    <row r="13" spans="2:13" x14ac:dyDescent="0.3">
      <c r="B13" t="s">
        <v>51</v>
      </c>
    </row>
    <row r="14" spans="2:13" x14ac:dyDescent="0.3">
      <c r="B14" t="s">
        <v>52</v>
      </c>
    </row>
    <row r="18" spans="2:2" x14ac:dyDescent="0.3">
      <c r="B18"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S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227</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222</v>
      </c>
      <c r="C9" s="17">
        <v>0.223539956853161</v>
      </c>
      <c r="D9" s="17">
        <v>0.23094741222826201</v>
      </c>
      <c r="E9" s="17">
        <v>0.21643531000788099</v>
      </c>
      <c r="F9" s="17"/>
      <c r="G9" s="17">
        <v>0.25992236133811503</v>
      </c>
      <c r="H9" s="17">
        <v>0.196054309168647</v>
      </c>
      <c r="I9" s="17">
        <v>0.22818251441034201</v>
      </c>
      <c r="J9" s="17">
        <v>0.20285990588628799</v>
      </c>
      <c r="K9" s="17"/>
      <c r="L9" s="17">
        <v>0.26657295366953498</v>
      </c>
      <c r="M9" s="17">
        <v>0.22009373116918701</v>
      </c>
      <c r="N9" s="17">
        <v>0.23804942381681199</v>
      </c>
      <c r="O9" s="17">
        <v>0.16851567165457701</v>
      </c>
      <c r="P9" s="17"/>
      <c r="Q9" s="17">
        <v>0.21754133687851099</v>
      </c>
      <c r="R9" s="17">
        <v>0.29531908330852102</v>
      </c>
      <c r="S9" s="17">
        <v>0.29122385983739502</v>
      </c>
    </row>
    <row r="10" spans="2:19" x14ac:dyDescent="0.3">
      <c r="B10" s="18" t="s">
        <v>223</v>
      </c>
      <c r="C10" s="17">
        <v>0.37619838425329999</v>
      </c>
      <c r="D10" s="17">
        <v>0.38466530351144401</v>
      </c>
      <c r="E10" s="17">
        <v>0.36610037167078402</v>
      </c>
      <c r="F10" s="17"/>
      <c r="G10" s="17">
        <v>0.41960745520588599</v>
      </c>
      <c r="H10" s="17">
        <v>0.38303216505880899</v>
      </c>
      <c r="I10" s="17">
        <v>0.37355220273800599</v>
      </c>
      <c r="J10" s="17">
        <v>0.31612727622332898</v>
      </c>
      <c r="K10" s="17"/>
      <c r="L10" s="17">
        <v>0.36381826460091699</v>
      </c>
      <c r="M10" s="17">
        <v>0.38900516539971602</v>
      </c>
      <c r="N10" s="17">
        <v>0.38067821723329798</v>
      </c>
      <c r="O10" s="17">
        <v>0.36987404566083798</v>
      </c>
      <c r="P10" s="17"/>
      <c r="Q10" s="17">
        <v>0.37404286757613597</v>
      </c>
      <c r="R10" s="17">
        <v>0.37260003346253001</v>
      </c>
      <c r="S10" s="17">
        <v>0.43083757653367899</v>
      </c>
    </row>
    <row r="11" spans="2:19" x14ac:dyDescent="0.3">
      <c r="B11" s="18" t="s">
        <v>224</v>
      </c>
      <c r="C11" s="17">
        <v>0.28612333715577298</v>
      </c>
      <c r="D11" s="17">
        <v>0.272000951738393</v>
      </c>
      <c r="E11" s="17">
        <v>0.30060038628580199</v>
      </c>
      <c r="F11" s="17"/>
      <c r="G11" s="17">
        <v>0.239496373725606</v>
      </c>
      <c r="H11" s="17">
        <v>0.30932486596108599</v>
      </c>
      <c r="I11" s="17">
        <v>0.28960871171833402</v>
      </c>
      <c r="J11" s="17">
        <v>0.315422076615748</v>
      </c>
      <c r="K11" s="17"/>
      <c r="L11" s="17">
        <v>0.27354811632137199</v>
      </c>
      <c r="M11" s="17">
        <v>0.28854992137665703</v>
      </c>
      <c r="N11" s="17">
        <v>0.28337919575770598</v>
      </c>
      <c r="O11" s="17">
        <v>0.29904688071975</v>
      </c>
      <c r="P11" s="17"/>
      <c r="Q11" s="17">
        <v>0.29672632260567999</v>
      </c>
      <c r="R11" s="17">
        <v>0.23094303250144399</v>
      </c>
      <c r="S11" s="17">
        <v>0.22246763592065399</v>
      </c>
    </row>
    <row r="12" spans="2:19" x14ac:dyDescent="0.3">
      <c r="B12" s="18" t="s">
        <v>225</v>
      </c>
      <c r="C12" s="17">
        <v>6.4157580097018801E-2</v>
      </c>
      <c r="D12" s="17">
        <v>7.0210827454870298E-2</v>
      </c>
      <c r="E12" s="17">
        <v>5.8657165502496798E-2</v>
      </c>
      <c r="F12" s="17"/>
      <c r="G12" s="17">
        <v>4.0928360618706999E-2</v>
      </c>
      <c r="H12" s="17">
        <v>6.8988544492947598E-2</v>
      </c>
      <c r="I12" s="17">
        <v>7.3811297615166097E-2</v>
      </c>
      <c r="J12" s="17">
        <v>8.1390398463753205E-2</v>
      </c>
      <c r="K12" s="17"/>
      <c r="L12" s="17">
        <v>4.4544824130948103E-2</v>
      </c>
      <c r="M12" s="17">
        <v>7.3973866842303296E-2</v>
      </c>
      <c r="N12" s="17">
        <v>6.0041163879045997E-2</v>
      </c>
      <c r="O12" s="17">
        <v>7.7612881088901395E-2</v>
      </c>
      <c r="P12" s="17"/>
      <c r="Q12" s="17">
        <v>6.5553417838132899E-2</v>
      </c>
      <c r="R12" s="17">
        <v>4.9370042065620602E-2</v>
      </c>
      <c r="S12" s="17">
        <v>2.75381468945144E-2</v>
      </c>
    </row>
    <row r="13" spans="2:19" x14ac:dyDescent="0.3">
      <c r="B13" s="18" t="s">
        <v>78</v>
      </c>
      <c r="C13" s="19">
        <v>4.99807416407465E-2</v>
      </c>
      <c r="D13" s="19">
        <v>4.21755050670308E-2</v>
      </c>
      <c r="E13" s="19">
        <v>5.8206766533035803E-2</v>
      </c>
      <c r="F13" s="19"/>
      <c r="G13" s="19">
        <v>4.0045449111685699E-2</v>
      </c>
      <c r="H13" s="19">
        <v>4.26001153185099E-2</v>
      </c>
      <c r="I13" s="19">
        <v>3.4845273518152899E-2</v>
      </c>
      <c r="J13" s="19">
        <v>8.4200342810882706E-2</v>
      </c>
      <c r="K13" s="19"/>
      <c r="L13" s="19">
        <v>5.1515841277228601E-2</v>
      </c>
      <c r="M13" s="19">
        <v>2.8377315212136201E-2</v>
      </c>
      <c r="N13" s="19">
        <v>3.78519993131382E-2</v>
      </c>
      <c r="O13" s="19">
        <v>8.4950520875932495E-2</v>
      </c>
      <c r="P13" s="19"/>
      <c r="Q13" s="19">
        <v>4.6136055101539702E-2</v>
      </c>
      <c r="R13" s="19">
        <v>5.1767808661883803E-2</v>
      </c>
      <c r="S13" s="19">
        <v>2.7932780813757201E-2</v>
      </c>
    </row>
    <row r="14" spans="2:19" x14ac:dyDescent="0.3">
      <c r="B14" s="16"/>
    </row>
    <row r="15" spans="2:19" x14ac:dyDescent="0.3">
      <c r="B15" t="s">
        <v>51</v>
      </c>
    </row>
    <row r="16" spans="2:19" x14ac:dyDescent="0.3">
      <c r="B16" t="s">
        <v>52</v>
      </c>
    </row>
    <row r="18" spans="2:2" x14ac:dyDescent="0.3">
      <c r="B18"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S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228</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222</v>
      </c>
      <c r="C9" s="17">
        <v>0.70412248953545098</v>
      </c>
      <c r="D9" s="17">
        <v>0.73755039364521802</v>
      </c>
      <c r="E9" s="17">
        <v>0.67139312119003403</v>
      </c>
      <c r="F9" s="17"/>
      <c r="G9" s="17">
        <v>0.73589928721644704</v>
      </c>
      <c r="H9" s="17">
        <v>0.67095125327860905</v>
      </c>
      <c r="I9" s="17">
        <v>0.71930052377517195</v>
      </c>
      <c r="J9" s="17">
        <v>0.68666378616902601</v>
      </c>
      <c r="K9" s="17"/>
      <c r="L9" s="17">
        <v>0.784671483163776</v>
      </c>
      <c r="M9" s="17">
        <v>0.76801453634893802</v>
      </c>
      <c r="N9" s="17">
        <v>0.71724617172266003</v>
      </c>
      <c r="O9" s="17">
        <v>0.54025307326064897</v>
      </c>
      <c r="P9" s="17"/>
      <c r="Q9" s="17">
        <v>0.71550262864754899</v>
      </c>
      <c r="R9" s="17">
        <v>0.75270598767466201</v>
      </c>
      <c r="S9" s="17">
        <v>0.65497361969074397</v>
      </c>
    </row>
    <row r="10" spans="2:19" x14ac:dyDescent="0.3">
      <c r="B10" s="18" t="s">
        <v>223</v>
      </c>
      <c r="C10" s="17">
        <v>0.17242650400541601</v>
      </c>
      <c r="D10" s="17">
        <v>0.156848392458038</v>
      </c>
      <c r="E10" s="17">
        <v>0.187757491460286</v>
      </c>
      <c r="F10" s="17"/>
      <c r="G10" s="17">
        <v>0.173311112078467</v>
      </c>
      <c r="H10" s="17">
        <v>0.19267440263080099</v>
      </c>
      <c r="I10" s="17">
        <v>0.148210652930966</v>
      </c>
      <c r="J10" s="17">
        <v>0.17186830885162999</v>
      </c>
      <c r="K10" s="17"/>
      <c r="L10" s="17">
        <v>0.12690113133669301</v>
      </c>
      <c r="M10" s="17">
        <v>0.15172594067361</v>
      </c>
      <c r="N10" s="17">
        <v>0.162360710464312</v>
      </c>
      <c r="O10" s="17">
        <v>0.25124539349331598</v>
      </c>
      <c r="P10" s="17"/>
      <c r="Q10" s="17">
        <v>0.171250529324601</v>
      </c>
      <c r="R10" s="17">
        <v>0.110489129049435</v>
      </c>
      <c r="S10" s="17">
        <v>0.197544199821899</v>
      </c>
    </row>
    <row r="11" spans="2:19" x14ac:dyDescent="0.3">
      <c r="B11" s="18" t="s">
        <v>224</v>
      </c>
      <c r="C11" s="17">
        <v>8.6183647218693496E-2</v>
      </c>
      <c r="D11" s="17">
        <v>7.3858678719695703E-2</v>
      </c>
      <c r="E11" s="17">
        <v>9.9235091858693197E-2</v>
      </c>
      <c r="F11" s="17"/>
      <c r="G11" s="17">
        <v>5.9788817940680299E-2</v>
      </c>
      <c r="H11" s="17">
        <v>9.2748042910932998E-2</v>
      </c>
      <c r="I11" s="17">
        <v>0.10418643996759699</v>
      </c>
      <c r="J11" s="17">
        <v>9.6162244041052503E-2</v>
      </c>
      <c r="K11" s="17"/>
      <c r="L11" s="17">
        <v>6.3720523467164294E-2</v>
      </c>
      <c r="M11" s="17">
        <v>6.7094981975449997E-2</v>
      </c>
      <c r="N11" s="17">
        <v>9.0832620155933505E-2</v>
      </c>
      <c r="O11" s="17">
        <v>0.12425592581725201</v>
      </c>
      <c r="P11" s="17"/>
      <c r="Q11" s="17">
        <v>8.0977060247190605E-2</v>
      </c>
      <c r="R11" s="17">
        <v>7.5370413627457694E-2</v>
      </c>
      <c r="S11" s="17">
        <v>0.112014835586922</v>
      </c>
    </row>
    <row r="12" spans="2:19" x14ac:dyDescent="0.3">
      <c r="B12" s="18" t="s">
        <v>225</v>
      </c>
      <c r="C12" s="17">
        <v>2.01315855872049E-2</v>
      </c>
      <c r="D12" s="17">
        <v>1.9305462481581898E-2</v>
      </c>
      <c r="E12" s="17">
        <v>1.9637151606940101E-2</v>
      </c>
      <c r="F12" s="17"/>
      <c r="G12" s="17">
        <v>1.92985317466416E-2</v>
      </c>
      <c r="H12" s="17">
        <v>1.88896188347367E-2</v>
      </c>
      <c r="I12" s="17">
        <v>1.8994287913321702E-2</v>
      </c>
      <c r="J12" s="17">
        <v>2.4034151528215301E-2</v>
      </c>
      <c r="K12" s="17"/>
      <c r="L12" s="17">
        <v>1.21092198685842E-2</v>
      </c>
      <c r="M12" s="17">
        <v>7.4017907397843303E-3</v>
      </c>
      <c r="N12" s="17">
        <v>1.9338342121315501E-2</v>
      </c>
      <c r="O12" s="17">
        <v>4.2781338920338002E-2</v>
      </c>
      <c r="P12" s="17"/>
      <c r="Q12" s="17">
        <v>1.8349172737479401E-2</v>
      </c>
      <c r="R12" s="17">
        <v>2.4090633734419501E-2</v>
      </c>
      <c r="S12" s="17">
        <v>2.4314404784848601E-2</v>
      </c>
    </row>
    <row r="13" spans="2:19" x14ac:dyDescent="0.3">
      <c r="B13" s="18" t="s">
        <v>78</v>
      </c>
      <c r="C13" s="19">
        <v>1.7135773653235299E-2</v>
      </c>
      <c r="D13" s="19">
        <v>1.2437072695467E-2</v>
      </c>
      <c r="E13" s="19">
        <v>2.1977143884046899E-2</v>
      </c>
      <c r="F13" s="19"/>
      <c r="G13" s="19">
        <v>1.17022510177647E-2</v>
      </c>
      <c r="H13" s="19">
        <v>2.4736682344919901E-2</v>
      </c>
      <c r="I13" s="19">
        <v>9.3080954129429704E-3</v>
      </c>
      <c r="J13" s="19">
        <v>2.1271509410075998E-2</v>
      </c>
      <c r="K13" s="19"/>
      <c r="L13" s="19">
        <v>1.25976421637826E-2</v>
      </c>
      <c r="M13" s="19">
        <v>5.7627502622173603E-3</v>
      </c>
      <c r="N13" s="19">
        <v>1.0222155535778399E-2</v>
      </c>
      <c r="O13" s="19">
        <v>4.1464268508445201E-2</v>
      </c>
      <c r="P13" s="19"/>
      <c r="Q13" s="19">
        <v>1.39206090431803E-2</v>
      </c>
      <c r="R13" s="19">
        <v>3.7343835914025902E-2</v>
      </c>
      <c r="S13" s="19">
        <v>1.11529401155873E-2</v>
      </c>
    </row>
    <row r="14" spans="2:19" x14ac:dyDescent="0.3">
      <c r="B14" s="16"/>
    </row>
    <row r="15" spans="2:19" x14ac:dyDescent="0.3">
      <c r="B15" t="s">
        <v>51</v>
      </c>
    </row>
    <row r="16" spans="2:19" x14ac:dyDescent="0.3">
      <c r="B16" t="s">
        <v>52</v>
      </c>
    </row>
    <row r="18" spans="2:2" x14ac:dyDescent="0.3">
      <c r="B18"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S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229</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222</v>
      </c>
      <c r="C9" s="17">
        <v>0.28748581251864902</v>
      </c>
      <c r="D9" s="17">
        <v>0.28581463136250901</v>
      </c>
      <c r="E9" s="17">
        <v>0.29161146563089402</v>
      </c>
      <c r="F9" s="17"/>
      <c r="G9" s="17">
        <v>0.28536171255381299</v>
      </c>
      <c r="H9" s="17">
        <v>0.305770116303344</v>
      </c>
      <c r="I9" s="17">
        <v>0.29678569983863601</v>
      </c>
      <c r="J9" s="17">
        <v>0.264624229059998</v>
      </c>
      <c r="K9" s="17"/>
      <c r="L9" s="17">
        <v>0.28008573874771597</v>
      </c>
      <c r="M9" s="17">
        <v>0.286528822238726</v>
      </c>
      <c r="N9" s="17">
        <v>0.308909997086112</v>
      </c>
      <c r="O9" s="17">
        <v>0.27271139568680303</v>
      </c>
      <c r="P9" s="17"/>
      <c r="Q9" s="17">
        <v>0.29499123374832698</v>
      </c>
      <c r="R9" s="17">
        <v>0.31206824030691299</v>
      </c>
      <c r="S9" s="17">
        <v>0.24571809500320299</v>
      </c>
    </row>
    <row r="10" spans="2:19" x14ac:dyDescent="0.3">
      <c r="B10" s="18" t="s">
        <v>223</v>
      </c>
      <c r="C10" s="17">
        <v>0.40536285421159701</v>
      </c>
      <c r="D10" s="17">
        <v>0.42069538719209798</v>
      </c>
      <c r="E10" s="17">
        <v>0.39055203199323502</v>
      </c>
      <c r="F10" s="17"/>
      <c r="G10" s="17">
        <v>0.45258132723455102</v>
      </c>
      <c r="H10" s="17">
        <v>0.38088578740239298</v>
      </c>
      <c r="I10" s="17">
        <v>0.40740307633636502</v>
      </c>
      <c r="J10" s="17">
        <v>0.37152923093483198</v>
      </c>
      <c r="K10" s="17"/>
      <c r="L10" s="17">
        <v>0.42506518456109899</v>
      </c>
      <c r="M10" s="17">
        <v>0.41771195243314102</v>
      </c>
      <c r="N10" s="17">
        <v>0.39190085217468501</v>
      </c>
      <c r="O10" s="17">
        <v>0.38688806522629898</v>
      </c>
      <c r="P10" s="17"/>
      <c r="Q10" s="17">
        <v>0.40240512485687802</v>
      </c>
      <c r="R10" s="17">
        <v>0.38913876166394901</v>
      </c>
      <c r="S10" s="17">
        <v>0.43854164260026302</v>
      </c>
    </row>
    <row r="11" spans="2:19" x14ac:dyDescent="0.3">
      <c r="B11" s="18" t="s">
        <v>224</v>
      </c>
      <c r="C11" s="17">
        <v>0.23523410795317401</v>
      </c>
      <c r="D11" s="17">
        <v>0.23362224111176899</v>
      </c>
      <c r="E11" s="17">
        <v>0.234633990242438</v>
      </c>
      <c r="F11" s="17"/>
      <c r="G11" s="17">
        <v>0.20014924122341099</v>
      </c>
      <c r="H11" s="17">
        <v>0.23621729162188701</v>
      </c>
      <c r="I11" s="17">
        <v>0.23907440467917501</v>
      </c>
      <c r="J11" s="17">
        <v>0.27130043937295101</v>
      </c>
      <c r="K11" s="17"/>
      <c r="L11" s="17">
        <v>0.24040547909745399</v>
      </c>
      <c r="M11" s="17">
        <v>0.23576469706269401</v>
      </c>
      <c r="N11" s="17">
        <v>0.23636452430891</v>
      </c>
      <c r="O11" s="17">
        <v>0.228264254982363</v>
      </c>
      <c r="P11" s="17"/>
      <c r="Q11" s="17">
        <v>0.24085130894995599</v>
      </c>
      <c r="R11" s="17">
        <v>0.185257565763115</v>
      </c>
      <c r="S11" s="17">
        <v>0.22171442573487499</v>
      </c>
    </row>
    <row r="12" spans="2:19" x14ac:dyDescent="0.3">
      <c r="B12" s="18" t="s">
        <v>225</v>
      </c>
      <c r="C12" s="17">
        <v>3.6049604196431898E-2</v>
      </c>
      <c r="D12" s="17">
        <v>3.2776398800162698E-2</v>
      </c>
      <c r="E12" s="17">
        <v>3.9628172027597199E-2</v>
      </c>
      <c r="F12" s="17"/>
      <c r="G12" s="17">
        <v>3.7773763175383203E-2</v>
      </c>
      <c r="H12" s="17">
        <v>3.6475820350394601E-2</v>
      </c>
      <c r="I12" s="17">
        <v>2.5324482043422299E-2</v>
      </c>
      <c r="J12" s="17">
        <v>4.2041256022450603E-2</v>
      </c>
      <c r="K12" s="17"/>
      <c r="L12" s="17">
        <v>1.5970390339574099E-2</v>
      </c>
      <c r="M12" s="17">
        <v>3.6253057841377299E-2</v>
      </c>
      <c r="N12" s="17">
        <v>3.5936583980584698E-2</v>
      </c>
      <c r="O12" s="17">
        <v>5.6031209238512902E-2</v>
      </c>
      <c r="P12" s="17"/>
      <c r="Q12" s="17">
        <v>3.2780311018520303E-2</v>
      </c>
      <c r="R12" s="17">
        <v>5.7510366571381803E-2</v>
      </c>
      <c r="S12" s="17">
        <v>5.0168860225398702E-2</v>
      </c>
    </row>
    <row r="13" spans="2:19" x14ac:dyDescent="0.3">
      <c r="B13" s="18" t="s">
        <v>78</v>
      </c>
      <c r="C13" s="19">
        <v>3.58676211201489E-2</v>
      </c>
      <c r="D13" s="19">
        <v>2.7091341533461401E-2</v>
      </c>
      <c r="E13" s="19">
        <v>4.3574340105835899E-2</v>
      </c>
      <c r="F13" s="19"/>
      <c r="G13" s="19">
        <v>2.4133955812841199E-2</v>
      </c>
      <c r="H13" s="19">
        <v>4.0650984321981901E-2</v>
      </c>
      <c r="I13" s="19">
        <v>3.1412337102401502E-2</v>
      </c>
      <c r="J13" s="19">
        <v>5.0504844609767799E-2</v>
      </c>
      <c r="K13" s="19"/>
      <c r="L13" s="19">
        <v>3.8473207254157302E-2</v>
      </c>
      <c r="M13" s="19">
        <v>2.3741470424061301E-2</v>
      </c>
      <c r="N13" s="19">
        <v>2.6888042449708001E-2</v>
      </c>
      <c r="O13" s="19">
        <v>5.6105074866021502E-2</v>
      </c>
      <c r="P13" s="19"/>
      <c r="Q13" s="19">
        <v>2.8972021426318498E-2</v>
      </c>
      <c r="R13" s="19">
        <v>5.6025065694642003E-2</v>
      </c>
      <c r="S13" s="19">
        <v>4.3856976436259597E-2</v>
      </c>
    </row>
    <row r="14" spans="2:19" x14ac:dyDescent="0.3">
      <c r="B14" s="16"/>
    </row>
    <row r="15" spans="2:19" x14ac:dyDescent="0.3">
      <c r="B15" t="s">
        <v>51</v>
      </c>
    </row>
    <row r="16" spans="2:19" x14ac:dyDescent="0.3">
      <c r="B16" t="s">
        <v>52</v>
      </c>
    </row>
    <row r="18" spans="2:2" x14ac:dyDescent="0.3">
      <c r="B18"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S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230</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222</v>
      </c>
      <c r="C9" s="17">
        <v>0.10755988731607501</v>
      </c>
      <c r="D9" s="17">
        <v>0.11544832673986</v>
      </c>
      <c r="E9" s="17">
        <v>0.100596485309583</v>
      </c>
      <c r="F9" s="17"/>
      <c r="G9" s="17">
        <v>9.9950213601605997E-2</v>
      </c>
      <c r="H9" s="17">
        <v>0.10393372818122</v>
      </c>
      <c r="I9" s="17">
        <v>0.13437763905547201</v>
      </c>
      <c r="J9" s="17">
        <v>9.5142935333966297E-2</v>
      </c>
      <c r="K9" s="17"/>
      <c r="L9" s="17">
        <v>0.111872745918385</v>
      </c>
      <c r="M9" s="17">
        <v>0.137997606986108</v>
      </c>
      <c r="N9" s="17">
        <v>0.117468944303384</v>
      </c>
      <c r="O9" s="17">
        <v>5.9591988256377397E-2</v>
      </c>
      <c r="P9" s="17"/>
      <c r="Q9" s="17">
        <v>0.106395683153344</v>
      </c>
      <c r="R9" s="17">
        <v>0.15684492362594701</v>
      </c>
      <c r="S9" s="17">
        <v>0.15197395883085801</v>
      </c>
    </row>
    <row r="10" spans="2:19" x14ac:dyDescent="0.3">
      <c r="B10" s="18" t="s">
        <v>223</v>
      </c>
      <c r="C10" s="17">
        <v>0.25082737305728697</v>
      </c>
      <c r="D10" s="17">
        <v>0.26463063357178601</v>
      </c>
      <c r="E10" s="17">
        <v>0.23786301711281099</v>
      </c>
      <c r="F10" s="17"/>
      <c r="G10" s="17">
        <v>0.31889991959813602</v>
      </c>
      <c r="H10" s="17">
        <v>0.22244176644580799</v>
      </c>
      <c r="I10" s="17">
        <v>0.23018745428712201</v>
      </c>
      <c r="J10" s="17">
        <v>0.21599493614593701</v>
      </c>
      <c r="K10" s="17"/>
      <c r="L10" s="17">
        <v>0.22615641190949101</v>
      </c>
      <c r="M10" s="17">
        <v>0.25158882973568197</v>
      </c>
      <c r="N10" s="17">
        <v>0.28657376597394701</v>
      </c>
      <c r="O10" s="17">
        <v>0.235949513910932</v>
      </c>
      <c r="P10" s="17"/>
      <c r="Q10" s="17">
        <v>0.25670647724978202</v>
      </c>
      <c r="R10" s="17">
        <v>0.27906746008075101</v>
      </c>
      <c r="S10" s="17">
        <v>0.249450553283593</v>
      </c>
    </row>
    <row r="11" spans="2:19" x14ac:dyDescent="0.3">
      <c r="B11" s="18" t="s">
        <v>224</v>
      </c>
      <c r="C11" s="17">
        <v>0.26238350696266299</v>
      </c>
      <c r="D11" s="17">
        <v>0.25763559533428099</v>
      </c>
      <c r="E11" s="17">
        <v>0.26636151581675099</v>
      </c>
      <c r="F11" s="17"/>
      <c r="G11" s="17">
        <v>0.27381697496024099</v>
      </c>
      <c r="H11" s="17">
        <v>0.29315250671250898</v>
      </c>
      <c r="I11" s="17">
        <v>0.26461481565101203</v>
      </c>
      <c r="J11" s="17">
        <v>0.212117828782522</v>
      </c>
      <c r="K11" s="17"/>
      <c r="L11" s="17">
        <v>0.18286413351919101</v>
      </c>
      <c r="M11" s="17">
        <v>0.27191682389042199</v>
      </c>
      <c r="N11" s="17">
        <v>0.258655070412178</v>
      </c>
      <c r="O11" s="17">
        <v>0.335631163041617</v>
      </c>
      <c r="P11" s="17"/>
      <c r="Q11" s="17">
        <v>0.25088132890896597</v>
      </c>
      <c r="R11" s="17">
        <v>0.28837864791560203</v>
      </c>
      <c r="S11" s="17">
        <v>0.27502050341173401</v>
      </c>
    </row>
    <row r="12" spans="2:19" x14ac:dyDescent="0.3">
      <c r="B12" s="18" t="s">
        <v>225</v>
      </c>
      <c r="C12" s="17">
        <v>0.15569399064591399</v>
      </c>
      <c r="D12" s="17">
        <v>0.123772989376967</v>
      </c>
      <c r="E12" s="17">
        <v>0.185458337412306</v>
      </c>
      <c r="F12" s="17"/>
      <c r="G12" s="17">
        <v>0.13366824780943301</v>
      </c>
      <c r="H12" s="17">
        <v>0.15212222666404401</v>
      </c>
      <c r="I12" s="17">
        <v>0.16080130242788099</v>
      </c>
      <c r="J12" s="17">
        <v>0.183174419219443</v>
      </c>
      <c r="K12" s="17"/>
      <c r="L12" s="17">
        <v>0.142707648843027</v>
      </c>
      <c r="M12" s="17">
        <v>8.2321216084748697E-2</v>
      </c>
      <c r="N12" s="17">
        <v>0.16648803610103199</v>
      </c>
      <c r="O12" s="17">
        <v>0.2363438620751</v>
      </c>
      <c r="P12" s="17"/>
      <c r="Q12" s="17">
        <v>0.147457131033079</v>
      </c>
      <c r="R12" s="17">
        <v>0.12169956842417599</v>
      </c>
      <c r="S12" s="17">
        <v>0.17890449482700199</v>
      </c>
    </row>
    <row r="13" spans="2:19" x14ac:dyDescent="0.3">
      <c r="B13" s="18" t="s">
        <v>78</v>
      </c>
      <c r="C13" s="19">
        <v>0.22353524201806199</v>
      </c>
      <c r="D13" s="19">
        <v>0.23851245497710599</v>
      </c>
      <c r="E13" s="19">
        <v>0.20972064434854901</v>
      </c>
      <c r="F13" s="19"/>
      <c r="G13" s="19">
        <v>0.17366464403058299</v>
      </c>
      <c r="H13" s="19">
        <v>0.22834977199641901</v>
      </c>
      <c r="I13" s="19">
        <v>0.210018788578514</v>
      </c>
      <c r="J13" s="19">
        <v>0.29356988051813199</v>
      </c>
      <c r="K13" s="19"/>
      <c r="L13" s="19">
        <v>0.33639905980990598</v>
      </c>
      <c r="M13" s="19">
        <v>0.256175523303039</v>
      </c>
      <c r="N13" s="19">
        <v>0.17081418320945799</v>
      </c>
      <c r="O13" s="19">
        <v>0.13248347271597399</v>
      </c>
      <c r="P13" s="19"/>
      <c r="Q13" s="19">
        <v>0.23855937965482801</v>
      </c>
      <c r="R13" s="19">
        <v>0.154009399953524</v>
      </c>
      <c r="S13" s="19">
        <v>0.14465048964681301</v>
      </c>
    </row>
    <row r="14" spans="2:19" x14ac:dyDescent="0.3">
      <c r="B14" s="16"/>
    </row>
    <row r="15" spans="2:19" x14ac:dyDescent="0.3">
      <c r="B15" t="s">
        <v>51</v>
      </c>
    </row>
    <row r="16" spans="2:19" x14ac:dyDescent="0.3">
      <c r="B16" t="s">
        <v>52</v>
      </c>
    </row>
    <row r="18" spans="2:2" x14ac:dyDescent="0.3">
      <c r="B18"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S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231</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222</v>
      </c>
      <c r="C9" s="17">
        <v>3.9025607764011497E-2</v>
      </c>
      <c r="D9" s="17">
        <v>3.4984896374789298E-2</v>
      </c>
      <c r="E9" s="17">
        <v>4.3396497554678899E-2</v>
      </c>
      <c r="F9" s="17"/>
      <c r="G9" s="17">
        <v>3.86173557401287E-2</v>
      </c>
      <c r="H9" s="17">
        <v>4.1576765023386197E-2</v>
      </c>
      <c r="I9" s="17">
        <v>3.3705327697082302E-2</v>
      </c>
      <c r="J9" s="17">
        <v>3.8843170697225801E-2</v>
      </c>
      <c r="K9" s="17"/>
      <c r="L9" s="17">
        <v>4.6128204791616299E-2</v>
      </c>
      <c r="M9" s="17">
        <v>5.0491094332372297E-2</v>
      </c>
      <c r="N9" s="17">
        <v>2.86228926946712E-2</v>
      </c>
      <c r="O9" s="17">
        <v>3.0792003822695299E-2</v>
      </c>
      <c r="P9" s="17"/>
      <c r="Q9" s="17">
        <v>3.8953626670328999E-2</v>
      </c>
      <c r="R9" s="17">
        <v>6.5178040131088896E-2</v>
      </c>
      <c r="S9" s="17">
        <v>5.1167023978640501E-2</v>
      </c>
    </row>
    <row r="10" spans="2:19" x14ac:dyDescent="0.3">
      <c r="B10" s="18" t="s">
        <v>223</v>
      </c>
      <c r="C10" s="17">
        <v>0.173678923982023</v>
      </c>
      <c r="D10" s="17">
        <v>0.176320269376988</v>
      </c>
      <c r="E10" s="17">
        <v>0.17252328226406299</v>
      </c>
      <c r="F10" s="17"/>
      <c r="G10" s="17">
        <v>0.17408951632717801</v>
      </c>
      <c r="H10" s="17">
        <v>0.176667964138608</v>
      </c>
      <c r="I10" s="17">
        <v>0.17747296432211099</v>
      </c>
      <c r="J10" s="17">
        <v>0.16738822605631001</v>
      </c>
      <c r="K10" s="17"/>
      <c r="L10" s="17">
        <v>0.177143994349966</v>
      </c>
      <c r="M10" s="17">
        <v>0.202459559503475</v>
      </c>
      <c r="N10" s="17">
        <v>0.18696193878933101</v>
      </c>
      <c r="O10" s="17">
        <v>0.124695928586863</v>
      </c>
      <c r="P10" s="17"/>
      <c r="Q10" s="17">
        <v>0.17359279063907099</v>
      </c>
      <c r="R10" s="17">
        <v>0.21234943646325599</v>
      </c>
      <c r="S10" s="17">
        <v>0.17715875457941799</v>
      </c>
    </row>
    <row r="11" spans="2:19" x14ac:dyDescent="0.3">
      <c r="B11" s="18" t="s">
        <v>224</v>
      </c>
      <c r="C11" s="17">
        <v>0.33585404164657701</v>
      </c>
      <c r="D11" s="17">
        <v>0.32800393633550701</v>
      </c>
      <c r="E11" s="17">
        <v>0.34605176353107697</v>
      </c>
      <c r="F11" s="17"/>
      <c r="G11" s="17">
        <v>0.33657904827264601</v>
      </c>
      <c r="H11" s="17">
        <v>0.34731934191038399</v>
      </c>
      <c r="I11" s="17">
        <v>0.349642205607751</v>
      </c>
      <c r="J11" s="17">
        <v>0.31183152960834498</v>
      </c>
      <c r="K11" s="17"/>
      <c r="L11" s="17">
        <v>0.31669318119523399</v>
      </c>
      <c r="M11" s="17">
        <v>0.34153907203971401</v>
      </c>
      <c r="N11" s="17">
        <v>0.34202799629102398</v>
      </c>
      <c r="O11" s="17">
        <v>0.34217774814832602</v>
      </c>
      <c r="P11" s="17"/>
      <c r="Q11" s="17">
        <v>0.34285529259629699</v>
      </c>
      <c r="R11" s="17">
        <v>0.29011834254764901</v>
      </c>
      <c r="S11" s="17">
        <v>0.33496880382987998</v>
      </c>
    </row>
    <row r="12" spans="2:19" x14ac:dyDescent="0.3">
      <c r="B12" s="18" t="s">
        <v>225</v>
      </c>
      <c r="C12" s="17">
        <v>0.29462662097486703</v>
      </c>
      <c r="D12" s="17">
        <v>0.30040967455383299</v>
      </c>
      <c r="E12" s="17">
        <v>0.28563845941114502</v>
      </c>
      <c r="F12" s="17"/>
      <c r="G12" s="17">
        <v>0.30943673265118299</v>
      </c>
      <c r="H12" s="17">
        <v>0.27648546330687401</v>
      </c>
      <c r="I12" s="17">
        <v>0.302619210623221</v>
      </c>
      <c r="J12" s="17">
        <v>0.290456709889227</v>
      </c>
      <c r="K12" s="17"/>
      <c r="L12" s="17">
        <v>0.25566141646580298</v>
      </c>
      <c r="M12" s="17">
        <v>0.25325630229781299</v>
      </c>
      <c r="N12" s="17">
        <v>0.32716362162771501</v>
      </c>
      <c r="O12" s="17">
        <v>0.343087901714628</v>
      </c>
      <c r="P12" s="17"/>
      <c r="Q12" s="17">
        <v>0.29345789998942001</v>
      </c>
      <c r="R12" s="17">
        <v>0.270692045346905</v>
      </c>
      <c r="S12" s="17">
        <v>0.30697175817130701</v>
      </c>
    </row>
    <row r="13" spans="2:19" x14ac:dyDescent="0.3">
      <c r="B13" s="18" t="s">
        <v>78</v>
      </c>
      <c r="C13" s="19">
        <v>0.15681480563252101</v>
      </c>
      <c r="D13" s="19">
        <v>0.16028122335888401</v>
      </c>
      <c r="E13" s="19">
        <v>0.15238999723903501</v>
      </c>
      <c r="F13" s="19"/>
      <c r="G13" s="19">
        <v>0.14127734700886399</v>
      </c>
      <c r="H13" s="19">
        <v>0.15795046562074799</v>
      </c>
      <c r="I13" s="19">
        <v>0.136560291749836</v>
      </c>
      <c r="J13" s="19">
        <v>0.19148036374889299</v>
      </c>
      <c r="K13" s="19"/>
      <c r="L13" s="19">
        <v>0.204373203197381</v>
      </c>
      <c r="M13" s="19">
        <v>0.15225397182662601</v>
      </c>
      <c r="N13" s="19">
        <v>0.115223550597259</v>
      </c>
      <c r="O13" s="19">
        <v>0.15924641772748799</v>
      </c>
      <c r="P13" s="19"/>
      <c r="Q13" s="19">
        <v>0.15114039010488201</v>
      </c>
      <c r="R13" s="19">
        <v>0.16166213551110101</v>
      </c>
      <c r="S13" s="19">
        <v>0.12973365944075399</v>
      </c>
    </row>
    <row r="14" spans="2:19" x14ac:dyDescent="0.3">
      <c r="B14" s="16"/>
    </row>
    <row r="15" spans="2:19" x14ac:dyDescent="0.3">
      <c r="B15" t="s">
        <v>51</v>
      </c>
    </row>
    <row r="16" spans="2:19" x14ac:dyDescent="0.3">
      <c r="B16" t="s">
        <v>52</v>
      </c>
    </row>
    <row r="18" spans="2:2" x14ac:dyDescent="0.3">
      <c r="B18"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S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232</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222</v>
      </c>
      <c r="C9" s="17">
        <v>0.30625684378101597</v>
      </c>
      <c r="D9" s="17">
        <v>0.30736154375313002</v>
      </c>
      <c r="E9" s="17">
        <v>0.30403905638175499</v>
      </c>
      <c r="F9" s="17"/>
      <c r="G9" s="17">
        <v>0.351816433660193</v>
      </c>
      <c r="H9" s="17">
        <v>0.307238033648495</v>
      </c>
      <c r="I9" s="17">
        <v>0.26114495157013101</v>
      </c>
      <c r="J9" s="17">
        <v>0.28729966193727502</v>
      </c>
      <c r="K9" s="17"/>
      <c r="L9" s="17">
        <v>0.311399691919934</v>
      </c>
      <c r="M9" s="17">
        <v>0.31508604832590997</v>
      </c>
      <c r="N9" s="17">
        <v>0.29981961378292499</v>
      </c>
      <c r="O9" s="17">
        <v>0.29853834450104899</v>
      </c>
      <c r="P9" s="17"/>
      <c r="Q9" s="17">
        <v>0.30100543067482999</v>
      </c>
      <c r="R9" s="17">
        <v>0.39074855086048998</v>
      </c>
      <c r="S9" s="17">
        <v>0.35241546266673901</v>
      </c>
    </row>
    <row r="10" spans="2:19" x14ac:dyDescent="0.3">
      <c r="B10" s="18" t="s">
        <v>223</v>
      </c>
      <c r="C10" s="17">
        <v>0.35512219926890198</v>
      </c>
      <c r="D10" s="17">
        <v>0.36007755437008898</v>
      </c>
      <c r="E10" s="17">
        <v>0.35000469899402198</v>
      </c>
      <c r="F10" s="17"/>
      <c r="G10" s="17">
        <v>0.37575995638336801</v>
      </c>
      <c r="H10" s="17">
        <v>0.34653990757219799</v>
      </c>
      <c r="I10" s="17">
        <v>0.37528532132188303</v>
      </c>
      <c r="J10" s="17">
        <v>0.32007865464338803</v>
      </c>
      <c r="K10" s="17"/>
      <c r="L10" s="17">
        <v>0.31774711842890402</v>
      </c>
      <c r="M10" s="17">
        <v>0.30991805415382001</v>
      </c>
      <c r="N10" s="17">
        <v>0.39573797128599703</v>
      </c>
      <c r="O10" s="17">
        <v>0.39738786843825202</v>
      </c>
      <c r="P10" s="17"/>
      <c r="Q10" s="17">
        <v>0.36655981203545901</v>
      </c>
      <c r="R10" s="17">
        <v>0.27649285422824899</v>
      </c>
      <c r="S10" s="17">
        <v>0.31582393421339999</v>
      </c>
    </row>
    <row r="11" spans="2:19" x14ac:dyDescent="0.3">
      <c r="B11" s="18" t="s">
        <v>224</v>
      </c>
      <c r="C11" s="17">
        <v>0.19166388028571801</v>
      </c>
      <c r="D11" s="17">
        <v>0.19685783172819199</v>
      </c>
      <c r="E11" s="17">
        <v>0.18735256515573001</v>
      </c>
      <c r="F11" s="17"/>
      <c r="G11" s="17">
        <v>0.16248207640426299</v>
      </c>
      <c r="H11" s="17">
        <v>0.19995426193604299</v>
      </c>
      <c r="I11" s="17">
        <v>0.21631937465407</v>
      </c>
      <c r="J11" s="17">
        <v>0.19412360106995999</v>
      </c>
      <c r="K11" s="17"/>
      <c r="L11" s="17">
        <v>0.18978305496176101</v>
      </c>
      <c r="M11" s="17">
        <v>0.222648686494019</v>
      </c>
      <c r="N11" s="17">
        <v>0.16680980205249701</v>
      </c>
      <c r="O11" s="17">
        <v>0.18695802123633301</v>
      </c>
      <c r="P11" s="17"/>
      <c r="Q11" s="17">
        <v>0.18552533999116599</v>
      </c>
      <c r="R11" s="17">
        <v>0.208538797943493</v>
      </c>
      <c r="S11" s="17">
        <v>0.18704275884799401</v>
      </c>
    </row>
    <row r="12" spans="2:19" x14ac:dyDescent="0.3">
      <c r="B12" s="18" t="s">
        <v>225</v>
      </c>
      <c r="C12" s="17">
        <v>4.37889542118075E-2</v>
      </c>
      <c r="D12" s="17">
        <v>4.2825599058179897E-2</v>
      </c>
      <c r="E12" s="17">
        <v>4.5125607362431097E-2</v>
      </c>
      <c r="F12" s="17"/>
      <c r="G12" s="17">
        <v>3.5334263960444701E-2</v>
      </c>
      <c r="H12" s="17">
        <v>5.7029388271659903E-2</v>
      </c>
      <c r="I12" s="17">
        <v>3.2690354429247698E-2</v>
      </c>
      <c r="J12" s="17">
        <v>5.0800527419539498E-2</v>
      </c>
      <c r="K12" s="17"/>
      <c r="L12" s="17">
        <v>3.49343061216109E-2</v>
      </c>
      <c r="M12" s="17">
        <v>4.2605379832414997E-2</v>
      </c>
      <c r="N12" s="17">
        <v>4.4590082529814098E-2</v>
      </c>
      <c r="O12" s="17">
        <v>5.3055820332372002E-2</v>
      </c>
      <c r="P12" s="17"/>
      <c r="Q12" s="17">
        <v>4.0671037570842998E-2</v>
      </c>
      <c r="R12" s="17">
        <v>4.8329673802275E-2</v>
      </c>
      <c r="S12" s="17">
        <v>5.8997473875793398E-2</v>
      </c>
    </row>
    <row r="13" spans="2:19" x14ac:dyDescent="0.3">
      <c r="B13" s="18" t="s">
        <v>78</v>
      </c>
      <c r="C13" s="19">
        <v>0.10316812245255701</v>
      </c>
      <c r="D13" s="19">
        <v>9.28774710904096E-2</v>
      </c>
      <c r="E13" s="19">
        <v>0.11347807210606201</v>
      </c>
      <c r="F13" s="19"/>
      <c r="G13" s="19">
        <v>7.4607269591730599E-2</v>
      </c>
      <c r="H13" s="19">
        <v>8.9238408571604699E-2</v>
      </c>
      <c r="I13" s="19">
        <v>0.114559998024668</v>
      </c>
      <c r="J13" s="19">
        <v>0.14769755492983699</v>
      </c>
      <c r="K13" s="19"/>
      <c r="L13" s="19">
        <v>0.14613582856779</v>
      </c>
      <c r="M13" s="19">
        <v>0.109741831193836</v>
      </c>
      <c r="N13" s="19">
        <v>9.3042530348767902E-2</v>
      </c>
      <c r="O13" s="19">
        <v>6.4059945491993994E-2</v>
      </c>
      <c r="P13" s="19"/>
      <c r="Q13" s="19">
        <v>0.106238379727703</v>
      </c>
      <c r="R13" s="19">
        <v>7.5890123165492096E-2</v>
      </c>
      <c r="S13" s="19">
        <v>8.5720370396073303E-2</v>
      </c>
    </row>
    <row r="14" spans="2:19" x14ac:dyDescent="0.3">
      <c r="B14" s="16"/>
    </row>
    <row r="15" spans="2:19" x14ac:dyDescent="0.3">
      <c r="B15" t="s">
        <v>51</v>
      </c>
    </row>
    <row r="16" spans="2:19" x14ac:dyDescent="0.3">
      <c r="B16" t="s">
        <v>52</v>
      </c>
    </row>
    <row r="18" spans="2:2" x14ac:dyDescent="0.3">
      <c r="B18"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S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233</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222</v>
      </c>
      <c r="C9" s="17">
        <v>0.283029709269561</v>
      </c>
      <c r="D9" s="17">
        <v>0.29073612696489898</v>
      </c>
      <c r="E9" s="17">
        <v>0.27386995926228702</v>
      </c>
      <c r="F9" s="17"/>
      <c r="G9" s="17">
        <v>0.32165593966161699</v>
      </c>
      <c r="H9" s="17">
        <v>0.280733101107355</v>
      </c>
      <c r="I9" s="17">
        <v>0.27577062090958898</v>
      </c>
      <c r="J9" s="17">
        <v>0.24109702401583299</v>
      </c>
      <c r="K9" s="17"/>
      <c r="L9" s="17">
        <v>0.287482897750165</v>
      </c>
      <c r="M9" s="17">
        <v>0.28223346633742602</v>
      </c>
      <c r="N9" s="17">
        <v>0.31279453383046901</v>
      </c>
      <c r="O9" s="17">
        <v>0.247192478912868</v>
      </c>
      <c r="P9" s="17"/>
      <c r="Q9" s="17">
        <v>0.285879558073727</v>
      </c>
      <c r="R9" s="17">
        <v>0.33125321111088302</v>
      </c>
      <c r="S9" s="17">
        <v>0.32924293129809701</v>
      </c>
    </row>
    <row r="10" spans="2:19" x14ac:dyDescent="0.3">
      <c r="B10" s="18" t="s">
        <v>223</v>
      </c>
      <c r="C10" s="17">
        <v>0.39174856737497499</v>
      </c>
      <c r="D10" s="17">
        <v>0.37761168759827002</v>
      </c>
      <c r="E10" s="17">
        <v>0.40540942998778801</v>
      </c>
      <c r="F10" s="17"/>
      <c r="G10" s="17">
        <v>0.44419790557564598</v>
      </c>
      <c r="H10" s="17">
        <v>0.36790975950855498</v>
      </c>
      <c r="I10" s="17">
        <v>0.39345536745183302</v>
      </c>
      <c r="J10" s="17">
        <v>0.350620342307711</v>
      </c>
      <c r="K10" s="17"/>
      <c r="L10" s="17">
        <v>0.36229343071181003</v>
      </c>
      <c r="M10" s="17">
        <v>0.37818223247316901</v>
      </c>
      <c r="N10" s="17">
        <v>0.39486387387417599</v>
      </c>
      <c r="O10" s="17">
        <v>0.43250159768901097</v>
      </c>
      <c r="P10" s="17"/>
      <c r="Q10" s="17">
        <v>0.39265125408414903</v>
      </c>
      <c r="R10" s="17">
        <v>0.38607776735196597</v>
      </c>
      <c r="S10" s="17">
        <v>0.39215605131674502</v>
      </c>
    </row>
    <row r="11" spans="2:19" x14ac:dyDescent="0.3">
      <c r="B11" s="18" t="s">
        <v>224</v>
      </c>
      <c r="C11" s="17">
        <v>0.20499252393397099</v>
      </c>
      <c r="D11" s="17">
        <v>0.202385948853398</v>
      </c>
      <c r="E11" s="17">
        <v>0.209348149655291</v>
      </c>
      <c r="F11" s="17"/>
      <c r="G11" s="17">
        <v>0.157290046116145</v>
      </c>
      <c r="H11" s="17">
        <v>0.22898947734962999</v>
      </c>
      <c r="I11" s="17">
        <v>0.21302415036938399</v>
      </c>
      <c r="J11" s="17">
        <v>0.22937903434710699</v>
      </c>
      <c r="K11" s="17"/>
      <c r="L11" s="17">
        <v>0.209617445399889</v>
      </c>
      <c r="M11" s="17">
        <v>0.209923761571537</v>
      </c>
      <c r="N11" s="17">
        <v>0.193379272943597</v>
      </c>
      <c r="O11" s="17">
        <v>0.207615193596072</v>
      </c>
      <c r="P11" s="17"/>
      <c r="Q11" s="17">
        <v>0.20219708409775899</v>
      </c>
      <c r="R11" s="17">
        <v>0.177741922325272</v>
      </c>
      <c r="S11" s="17">
        <v>0.190665705067803</v>
      </c>
    </row>
    <row r="12" spans="2:19" x14ac:dyDescent="0.3">
      <c r="B12" s="18" t="s">
        <v>225</v>
      </c>
      <c r="C12" s="17">
        <v>2.7473026138774E-2</v>
      </c>
      <c r="D12" s="17">
        <v>2.94019650479601E-2</v>
      </c>
      <c r="E12" s="17">
        <v>2.57802931270525E-2</v>
      </c>
      <c r="F12" s="17"/>
      <c r="G12" s="17">
        <v>2.3453033658842E-2</v>
      </c>
      <c r="H12" s="17">
        <v>2.8451130708102901E-2</v>
      </c>
      <c r="I12" s="17">
        <v>2.6147093045721499E-2</v>
      </c>
      <c r="J12" s="17">
        <v>3.3333695983794001E-2</v>
      </c>
      <c r="K12" s="17"/>
      <c r="L12" s="17">
        <v>1.1037753893611099E-2</v>
      </c>
      <c r="M12" s="17">
        <v>3.7755852048815798E-2</v>
      </c>
      <c r="N12" s="17">
        <v>3.3283003122228698E-2</v>
      </c>
      <c r="O12" s="17">
        <v>2.64926605434825E-2</v>
      </c>
      <c r="P12" s="17"/>
      <c r="Q12" s="17">
        <v>2.5622447295100301E-2</v>
      </c>
      <c r="R12" s="17">
        <v>2.4170380232721899E-2</v>
      </c>
      <c r="S12" s="17">
        <v>2.9575068171018001E-2</v>
      </c>
    </row>
    <row r="13" spans="2:19" x14ac:dyDescent="0.3">
      <c r="B13" s="18" t="s">
        <v>78</v>
      </c>
      <c r="C13" s="19">
        <v>9.2756173282719206E-2</v>
      </c>
      <c r="D13" s="19">
        <v>9.98642715354736E-2</v>
      </c>
      <c r="E13" s="19">
        <v>8.5592167967582206E-2</v>
      </c>
      <c r="F13" s="19"/>
      <c r="G13" s="19">
        <v>5.3403074987748898E-2</v>
      </c>
      <c r="H13" s="19">
        <v>9.3916531326357397E-2</v>
      </c>
      <c r="I13" s="19">
        <v>9.1602768223472505E-2</v>
      </c>
      <c r="J13" s="19">
        <v>0.145569903345554</v>
      </c>
      <c r="K13" s="19"/>
      <c r="L13" s="19">
        <v>0.129568472244525</v>
      </c>
      <c r="M13" s="19">
        <v>9.1904687569052304E-2</v>
      </c>
      <c r="N13" s="19">
        <v>6.5679316229528995E-2</v>
      </c>
      <c r="O13" s="19">
        <v>8.6198069258566198E-2</v>
      </c>
      <c r="P13" s="19"/>
      <c r="Q13" s="19">
        <v>9.3649656449265206E-2</v>
      </c>
      <c r="R13" s="19">
        <v>8.0756718979156997E-2</v>
      </c>
      <c r="S13" s="19">
        <v>5.8360244146336601E-2</v>
      </c>
    </row>
    <row r="14" spans="2:19" x14ac:dyDescent="0.3">
      <c r="B14" s="16"/>
    </row>
    <row r="15" spans="2:19" x14ac:dyDescent="0.3">
      <c r="B15" t="s">
        <v>51</v>
      </c>
    </row>
    <row r="16" spans="2:19" x14ac:dyDescent="0.3">
      <c r="B16" t="s">
        <v>52</v>
      </c>
    </row>
    <row r="18" spans="2:2" x14ac:dyDescent="0.3">
      <c r="B18"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S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234</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222</v>
      </c>
      <c r="C9" s="17">
        <v>6.0812655205771698E-2</v>
      </c>
      <c r="D9" s="17">
        <v>5.8068449754599301E-2</v>
      </c>
      <c r="E9" s="17">
        <v>6.4074174274192305E-2</v>
      </c>
      <c r="F9" s="17"/>
      <c r="G9" s="17">
        <v>7.2378314806164398E-2</v>
      </c>
      <c r="H9" s="17">
        <v>5.0489294399008698E-2</v>
      </c>
      <c r="I9" s="17">
        <v>5.2579106601843097E-2</v>
      </c>
      <c r="J9" s="17">
        <v>6.20630251892215E-2</v>
      </c>
      <c r="K9" s="17"/>
      <c r="L9" s="17">
        <v>6.4921702677875406E-2</v>
      </c>
      <c r="M9" s="17">
        <v>7.3483137595769396E-2</v>
      </c>
      <c r="N9" s="17">
        <v>4.4704583521132199E-2</v>
      </c>
      <c r="O9" s="17">
        <v>6.0450128197171799E-2</v>
      </c>
      <c r="P9" s="17"/>
      <c r="Q9" s="17">
        <v>5.2587207005907001E-2</v>
      </c>
      <c r="R9" s="17">
        <v>0.16527156555467901</v>
      </c>
      <c r="S9" s="17">
        <v>8.0640788143767003E-2</v>
      </c>
    </row>
    <row r="10" spans="2:19" x14ac:dyDescent="0.3">
      <c r="B10" s="18" t="s">
        <v>223</v>
      </c>
      <c r="C10" s="17">
        <v>0.17065874148374899</v>
      </c>
      <c r="D10" s="17">
        <v>0.19129136547124101</v>
      </c>
      <c r="E10" s="17">
        <v>0.15070074225951799</v>
      </c>
      <c r="F10" s="17"/>
      <c r="G10" s="17">
        <v>0.240201645967588</v>
      </c>
      <c r="H10" s="17">
        <v>0.16756808466520201</v>
      </c>
      <c r="I10" s="17">
        <v>0.13275228584381599</v>
      </c>
      <c r="J10" s="17">
        <v>0.121176355524046</v>
      </c>
      <c r="K10" s="17"/>
      <c r="L10" s="17">
        <v>0.17011874283885101</v>
      </c>
      <c r="M10" s="17">
        <v>0.179967191658683</v>
      </c>
      <c r="N10" s="17">
        <v>0.18949877764092399</v>
      </c>
      <c r="O10" s="17">
        <v>0.14072105094647999</v>
      </c>
      <c r="P10" s="17"/>
      <c r="Q10" s="17">
        <v>0.16753520406962</v>
      </c>
      <c r="R10" s="17">
        <v>0.23266972124058399</v>
      </c>
      <c r="S10" s="17">
        <v>0.188348627313806</v>
      </c>
    </row>
    <row r="11" spans="2:19" x14ac:dyDescent="0.3">
      <c r="B11" s="18" t="s">
        <v>224</v>
      </c>
      <c r="C11" s="17">
        <v>0.21316380541737201</v>
      </c>
      <c r="D11" s="17">
        <v>0.20369020421075601</v>
      </c>
      <c r="E11" s="17">
        <v>0.22383916532199</v>
      </c>
      <c r="F11" s="17"/>
      <c r="G11" s="17">
        <v>0.21981458909427501</v>
      </c>
      <c r="H11" s="17">
        <v>0.239325877341171</v>
      </c>
      <c r="I11" s="17">
        <v>0.21500075972216601</v>
      </c>
      <c r="J11" s="17">
        <v>0.168550723748771</v>
      </c>
      <c r="K11" s="17"/>
      <c r="L11" s="17">
        <v>0.171543642520123</v>
      </c>
      <c r="M11" s="17">
        <v>0.189659091423415</v>
      </c>
      <c r="N11" s="17">
        <v>0.230835016838847</v>
      </c>
      <c r="O11" s="17">
        <v>0.26106192107666298</v>
      </c>
      <c r="P11" s="17"/>
      <c r="Q11" s="17">
        <v>0.20516086906136999</v>
      </c>
      <c r="R11" s="17">
        <v>0.24777669639022801</v>
      </c>
      <c r="S11" s="17">
        <v>0.31081816235952597</v>
      </c>
    </row>
    <row r="12" spans="2:19" x14ac:dyDescent="0.3">
      <c r="B12" s="18" t="s">
        <v>225</v>
      </c>
      <c r="C12" s="17">
        <v>0.35346457644932799</v>
      </c>
      <c r="D12" s="17">
        <v>0.35615110049398402</v>
      </c>
      <c r="E12" s="17">
        <v>0.34742714255413598</v>
      </c>
      <c r="F12" s="17"/>
      <c r="G12" s="17">
        <v>0.29328587335909601</v>
      </c>
      <c r="H12" s="17">
        <v>0.33296914558252799</v>
      </c>
      <c r="I12" s="17">
        <v>0.39455010195471302</v>
      </c>
      <c r="J12" s="17">
        <v>0.420476860941144</v>
      </c>
      <c r="K12" s="17"/>
      <c r="L12" s="17">
        <v>0.28902812245697301</v>
      </c>
      <c r="M12" s="17">
        <v>0.36132767177389202</v>
      </c>
      <c r="N12" s="17">
        <v>0.38466231103304399</v>
      </c>
      <c r="O12" s="17">
        <v>0.37559907303275802</v>
      </c>
      <c r="P12" s="17"/>
      <c r="Q12" s="17">
        <v>0.36248342978925202</v>
      </c>
      <c r="R12" s="17">
        <v>0.226431190923291</v>
      </c>
      <c r="S12" s="17">
        <v>0.26073695190764701</v>
      </c>
    </row>
    <row r="13" spans="2:19" x14ac:dyDescent="0.3">
      <c r="B13" s="18" t="s">
        <v>78</v>
      </c>
      <c r="C13" s="19">
        <v>0.201900221443779</v>
      </c>
      <c r="D13" s="19">
        <v>0.190798880069419</v>
      </c>
      <c r="E13" s="19">
        <v>0.21395877559016399</v>
      </c>
      <c r="F13" s="19"/>
      <c r="G13" s="19">
        <v>0.17431957677287599</v>
      </c>
      <c r="H13" s="19">
        <v>0.20964759801208999</v>
      </c>
      <c r="I13" s="19">
        <v>0.20511774587746201</v>
      </c>
      <c r="J13" s="19">
        <v>0.22773303459681701</v>
      </c>
      <c r="K13" s="19"/>
      <c r="L13" s="19">
        <v>0.30438778950617801</v>
      </c>
      <c r="M13" s="19">
        <v>0.19556290754823999</v>
      </c>
      <c r="N13" s="19">
        <v>0.15029931096605201</v>
      </c>
      <c r="O13" s="19">
        <v>0.16216782674692801</v>
      </c>
      <c r="P13" s="19"/>
      <c r="Q13" s="19">
        <v>0.212233290073851</v>
      </c>
      <c r="R13" s="19">
        <v>0.12785082589121799</v>
      </c>
      <c r="S13" s="19">
        <v>0.159455470275255</v>
      </c>
    </row>
    <row r="14" spans="2:19" x14ac:dyDescent="0.3">
      <c r="B14" s="16"/>
    </row>
    <row r="15" spans="2:19" x14ac:dyDescent="0.3">
      <c r="B15" t="s">
        <v>51</v>
      </c>
    </row>
    <row r="16" spans="2:19" x14ac:dyDescent="0.3">
      <c r="B16" t="s">
        <v>52</v>
      </c>
    </row>
    <row r="18" spans="2:2" x14ac:dyDescent="0.3">
      <c r="B18"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S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235</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222</v>
      </c>
      <c r="C9" s="17">
        <v>9.0612284860720704E-2</v>
      </c>
      <c r="D9" s="17">
        <v>8.57387524236118E-2</v>
      </c>
      <c r="E9" s="17">
        <v>9.6256007280127703E-2</v>
      </c>
      <c r="F9" s="17"/>
      <c r="G9" s="17">
        <v>0.11617395378921699</v>
      </c>
      <c r="H9" s="17">
        <v>8.54720190836641E-2</v>
      </c>
      <c r="I9" s="17">
        <v>7.33241162248644E-2</v>
      </c>
      <c r="J9" s="17">
        <v>7.6658948497990195E-2</v>
      </c>
      <c r="K9" s="17"/>
      <c r="L9" s="17">
        <v>9.1251962368739795E-2</v>
      </c>
      <c r="M9" s="17">
        <v>0.102612386516285</v>
      </c>
      <c r="N9" s="17">
        <v>7.7993070917666302E-2</v>
      </c>
      <c r="O9" s="17">
        <v>9.0664589106800794E-2</v>
      </c>
      <c r="P9" s="17"/>
      <c r="Q9" s="17">
        <v>8.7644917761011507E-2</v>
      </c>
      <c r="R9" s="17">
        <v>0.12885083053396601</v>
      </c>
      <c r="S9" s="17">
        <v>0.12699621948109399</v>
      </c>
    </row>
    <row r="10" spans="2:19" x14ac:dyDescent="0.3">
      <c r="B10" s="18" t="s">
        <v>223</v>
      </c>
      <c r="C10" s="17">
        <v>0.29881395926773102</v>
      </c>
      <c r="D10" s="17">
        <v>0.31132982662104403</v>
      </c>
      <c r="E10" s="17">
        <v>0.28544664251889201</v>
      </c>
      <c r="F10" s="17"/>
      <c r="G10" s="17">
        <v>0.382218338713957</v>
      </c>
      <c r="H10" s="17">
        <v>0.29230544203762698</v>
      </c>
      <c r="I10" s="17">
        <v>0.288354455611117</v>
      </c>
      <c r="J10" s="17">
        <v>0.210298385848532</v>
      </c>
      <c r="K10" s="17"/>
      <c r="L10" s="17">
        <v>0.274491700571868</v>
      </c>
      <c r="M10" s="17">
        <v>0.28682620212887799</v>
      </c>
      <c r="N10" s="17">
        <v>0.32191442291248101</v>
      </c>
      <c r="O10" s="17">
        <v>0.31107619769366102</v>
      </c>
      <c r="P10" s="17"/>
      <c r="Q10" s="17">
        <v>0.29135317553261803</v>
      </c>
      <c r="R10" s="17">
        <v>0.31931526157770801</v>
      </c>
      <c r="S10" s="17">
        <v>0.34838097114848299</v>
      </c>
    </row>
    <row r="11" spans="2:19" x14ac:dyDescent="0.3">
      <c r="B11" s="18" t="s">
        <v>224</v>
      </c>
      <c r="C11" s="17">
        <v>0.30222646979626899</v>
      </c>
      <c r="D11" s="17">
        <v>0.29924807607614401</v>
      </c>
      <c r="E11" s="17">
        <v>0.305384087138872</v>
      </c>
      <c r="F11" s="17"/>
      <c r="G11" s="17">
        <v>0.27799522758534501</v>
      </c>
      <c r="H11" s="17">
        <v>0.31995699529454302</v>
      </c>
      <c r="I11" s="17">
        <v>0.29506647602423203</v>
      </c>
      <c r="J11" s="17">
        <v>0.31689312948139098</v>
      </c>
      <c r="K11" s="17"/>
      <c r="L11" s="17">
        <v>0.27135359786718</v>
      </c>
      <c r="M11" s="17">
        <v>0.302244465639671</v>
      </c>
      <c r="N11" s="17">
        <v>0.31634387235771799</v>
      </c>
      <c r="O11" s="17">
        <v>0.31778602536095901</v>
      </c>
      <c r="P11" s="17"/>
      <c r="Q11" s="17">
        <v>0.30732087684445702</v>
      </c>
      <c r="R11" s="17">
        <v>0.30534497211163902</v>
      </c>
      <c r="S11" s="17">
        <v>0.28561114043825597</v>
      </c>
    </row>
    <row r="12" spans="2:19" x14ac:dyDescent="0.3">
      <c r="B12" s="18" t="s">
        <v>225</v>
      </c>
      <c r="C12" s="17">
        <v>0.12584425717744699</v>
      </c>
      <c r="D12" s="17">
        <v>0.13306170018069399</v>
      </c>
      <c r="E12" s="17">
        <v>0.11773794978140099</v>
      </c>
      <c r="F12" s="17"/>
      <c r="G12" s="17">
        <v>9.7137796891620901E-2</v>
      </c>
      <c r="H12" s="17">
        <v>0.118221558267049</v>
      </c>
      <c r="I12" s="17">
        <v>0.146162870013858</v>
      </c>
      <c r="J12" s="17">
        <v>0.15571111552813199</v>
      </c>
      <c r="K12" s="17"/>
      <c r="L12" s="17">
        <v>9.9913825739921802E-2</v>
      </c>
      <c r="M12" s="17">
        <v>0.123487341900286</v>
      </c>
      <c r="N12" s="17">
        <v>0.13922508315960599</v>
      </c>
      <c r="O12" s="17">
        <v>0.13982793975676</v>
      </c>
      <c r="P12" s="17"/>
      <c r="Q12" s="17">
        <v>0.120812860730309</v>
      </c>
      <c r="R12" s="17">
        <v>0.131845754935106</v>
      </c>
      <c r="S12" s="17">
        <v>0.101427052879682</v>
      </c>
    </row>
    <row r="13" spans="2:19" x14ac:dyDescent="0.3">
      <c r="B13" s="18" t="s">
        <v>78</v>
      </c>
      <c r="C13" s="19">
        <v>0.18250302889783299</v>
      </c>
      <c r="D13" s="19">
        <v>0.17062164469850599</v>
      </c>
      <c r="E13" s="19">
        <v>0.195175313280707</v>
      </c>
      <c r="F13" s="19"/>
      <c r="G13" s="19">
        <v>0.12647468301985901</v>
      </c>
      <c r="H13" s="19">
        <v>0.18404398531711599</v>
      </c>
      <c r="I13" s="19">
        <v>0.19709208212592899</v>
      </c>
      <c r="J13" s="19">
        <v>0.24043842064395499</v>
      </c>
      <c r="K13" s="19"/>
      <c r="L13" s="19">
        <v>0.26298891345229097</v>
      </c>
      <c r="M13" s="19">
        <v>0.18482960381488001</v>
      </c>
      <c r="N13" s="19">
        <v>0.144523550652528</v>
      </c>
      <c r="O13" s="19">
        <v>0.140645248081819</v>
      </c>
      <c r="P13" s="19"/>
      <c r="Q13" s="19">
        <v>0.19286816913160401</v>
      </c>
      <c r="R13" s="19">
        <v>0.114643180841581</v>
      </c>
      <c r="S13" s="19">
        <v>0.13758461605248401</v>
      </c>
    </row>
    <row r="14" spans="2:19" x14ac:dyDescent="0.3">
      <c r="B14" s="16"/>
    </row>
    <row r="15" spans="2:19" x14ac:dyDescent="0.3">
      <c r="B15" t="s">
        <v>51</v>
      </c>
    </row>
    <row r="16" spans="2:19" x14ac:dyDescent="0.3">
      <c r="B16" t="s">
        <v>52</v>
      </c>
    </row>
    <row r="18" spans="2:2" x14ac:dyDescent="0.3">
      <c r="B18"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S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236</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222</v>
      </c>
      <c r="C9" s="17">
        <v>5.1220811607843697E-2</v>
      </c>
      <c r="D9" s="17">
        <v>4.9647238947125298E-2</v>
      </c>
      <c r="E9" s="17">
        <v>5.3230685675583402E-2</v>
      </c>
      <c r="F9" s="17"/>
      <c r="G9" s="17">
        <v>5.3505949981156299E-2</v>
      </c>
      <c r="H9" s="17">
        <v>5.2648032204775298E-2</v>
      </c>
      <c r="I9" s="17">
        <v>3.8785760932636699E-2</v>
      </c>
      <c r="J9" s="17">
        <v>5.7100094498103798E-2</v>
      </c>
      <c r="K9" s="17"/>
      <c r="L9" s="17">
        <v>6.7225027447536598E-2</v>
      </c>
      <c r="M9" s="17">
        <v>5.5073564702379098E-2</v>
      </c>
      <c r="N9" s="17">
        <v>5.0403505288849897E-2</v>
      </c>
      <c r="O9" s="17">
        <v>3.1935026217155403E-2</v>
      </c>
      <c r="P9" s="17"/>
      <c r="Q9" s="17">
        <v>4.8665380871941298E-2</v>
      </c>
      <c r="R9" s="17">
        <v>0.106736620750689</v>
      </c>
      <c r="S9" s="17">
        <v>5.0282519618663299E-2</v>
      </c>
    </row>
    <row r="10" spans="2:19" x14ac:dyDescent="0.3">
      <c r="B10" s="18" t="s">
        <v>223</v>
      </c>
      <c r="C10" s="17">
        <v>0.22199325583243801</v>
      </c>
      <c r="D10" s="17">
        <v>0.23848456051594599</v>
      </c>
      <c r="E10" s="17">
        <v>0.20572607366731199</v>
      </c>
      <c r="F10" s="17"/>
      <c r="G10" s="17">
        <v>0.225112732364038</v>
      </c>
      <c r="H10" s="17">
        <v>0.21138797490997699</v>
      </c>
      <c r="I10" s="17">
        <v>0.24494415873341999</v>
      </c>
      <c r="J10" s="17">
        <v>0.213088492255536</v>
      </c>
      <c r="K10" s="17"/>
      <c r="L10" s="17">
        <v>0.23204479083715299</v>
      </c>
      <c r="M10" s="17">
        <v>0.24792769007920601</v>
      </c>
      <c r="N10" s="17">
        <v>0.230600079603893</v>
      </c>
      <c r="O10" s="17">
        <v>0.17456800768076</v>
      </c>
      <c r="P10" s="17"/>
      <c r="Q10" s="17">
        <v>0.224688218957277</v>
      </c>
      <c r="R10" s="17">
        <v>0.20639201591650799</v>
      </c>
      <c r="S10" s="17">
        <v>0.21726023926881499</v>
      </c>
    </row>
    <row r="11" spans="2:19" x14ac:dyDescent="0.3">
      <c r="B11" s="18" t="s">
        <v>224</v>
      </c>
      <c r="C11" s="17">
        <v>0.39558283282705697</v>
      </c>
      <c r="D11" s="17">
        <v>0.38842615008847198</v>
      </c>
      <c r="E11" s="17">
        <v>0.40381236695779199</v>
      </c>
      <c r="F11" s="17"/>
      <c r="G11" s="17">
        <v>0.40719951238555702</v>
      </c>
      <c r="H11" s="17">
        <v>0.396760050221794</v>
      </c>
      <c r="I11" s="17">
        <v>0.40029667583644502</v>
      </c>
      <c r="J11" s="17">
        <v>0.37454589179550801</v>
      </c>
      <c r="K11" s="17"/>
      <c r="L11" s="17">
        <v>0.35939544596744999</v>
      </c>
      <c r="M11" s="17">
        <v>0.36634765923241103</v>
      </c>
      <c r="N11" s="17">
        <v>0.40755992384330803</v>
      </c>
      <c r="O11" s="17">
        <v>0.45041464039908402</v>
      </c>
      <c r="P11" s="17"/>
      <c r="Q11" s="17">
        <v>0.39808678652652202</v>
      </c>
      <c r="R11" s="17">
        <v>0.41960254856583001</v>
      </c>
      <c r="S11" s="17">
        <v>0.36942478030894299</v>
      </c>
    </row>
    <row r="12" spans="2:19" x14ac:dyDescent="0.3">
      <c r="B12" s="18" t="s">
        <v>225</v>
      </c>
      <c r="C12" s="17">
        <v>0.15802217567815699</v>
      </c>
      <c r="D12" s="17">
        <v>0.15288805942075501</v>
      </c>
      <c r="E12" s="17">
        <v>0.16074521052462101</v>
      </c>
      <c r="F12" s="17"/>
      <c r="G12" s="17">
        <v>0.16842529818736399</v>
      </c>
      <c r="H12" s="17">
        <v>0.15862653429491699</v>
      </c>
      <c r="I12" s="17">
        <v>0.162172711877656</v>
      </c>
      <c r="J12" s="17">
        <v>0.13935296383053</v>
      </c>
      <c r="K12" s="17"/>
      <c r="L12" s="17">
        <v>0.14038202784412199</v>
      </c>
      <c r="M12" s="17">
        <v>0.15200434185212799</v>
      </c>
      <c r="N12" s="17">
        <v>0.16988563926363201</v>
      </c>
      <c r="O12" s="17">
        <v>0.169318888021327</v>
      </c>
      <c r="P12" s="17"/>
      <c r="Q12" s="17">
        <v>0.153745073486796</v>
      </c>
      <c r="R12" s="17">
        <v>0.14438726574630401</v>
      </c>
      <c r="S12" s="17">
        <v>0.210097030192825</v>
      </c>
    </row>
    <row r="13" spans="2:19" x14ac:dyDescent="0.3">
      <c r="B13" s="18" t="s">
        <v>78</v>
      </c>
      <c r="C13" s="19">
        <v>0.173180924054504</v>
      </c>
      <c r="D13" s="19">
        <v>0.170553991027702</v>
      </c>
      <c r="E13" s="19">
        <v>0.176485663174691</v>
      </c>
      <c r="F13" s="19"/>
      <c r="G13" s="19">
        <v>0.14575650708188601</v>
      </c>
      <c r="H13" s="19">
        <v>0.180577408368536</v>
      </c>
      <c r="I13" s="19">
        <v>0.153800692619842</v>
      </c>
      <c r="J13" s="19">
        <v>0.21591255762032199</v>
      </c>
      <c r="K13" s="19"/>
      <c r="L13" s="19">
        <v>0.20095270790373801</v>
      </c>
      <c r="M13" s="19">
        <v>0.17864674413387599</v>
      </c>
      <c r="N13" s="19">
        <v>0.141550852000317</v>
      </c>
      <c r="O13" s="19">
        <v>0.17376343768167299</v>
      </c>
      <c r="P13" s="19"/>
      <c r="Q13" s="19">
        <v>0.174814540157464</v>
      </c>
      <c r="R13" s="19">
        <v>0.12288154902067</v>
      </c>
      <c r="S13" s="19">
        <v>0.15293543061075399</v>
      </c>
    </row>
    <row r="14" spans="2:19" x14ac:dyDescent="0.3">
      <c r="B14" s="16"/>
    </row>
    <row r="15" spans="2:19" x14ac:dyDescent="0.3">
      <c r="B15" t="s">
        <v>51</v>
      </c>
    </row>
    <row r="16" spans="2:19" x14ac:dyDescent="0.3">
      <c r="B16" t="s">
        <v>52</v>
      </c>
    </row>
    <row r="18" spans="2:2" x14ac:dyDescent="0.3">
      <c r="B18"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S25"/>
  <sheetViews>
    <sheetView showGridLines="0" topLeftCell="A16"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248</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237</v>
      </c>
      <c r="C9" s="17">
        <v>0.572545522625871</v>
      </c>
      <c r="D9" s="17">
        <v>0.57797995753124698</v>
      </c>
      <c r="E9" s="17">
        <v>0.56833652559202796</v>
      </c>
      <c r="F9" s="17"/>
      <c r="G9" s="17">
        <v>0.61131778751505295</v>
      </c>
      <c r="H9" s="17">
        <v>0.56954452789249699</v>
      </c>
      <c r="I9" s="17">
        <v>0.57571976989484597</v>
      </c>
      <c r="J9" s="17">
        <v>0.521719032245476</v>
      </c>
      <c r="K9" s="17"/>
      <c r="L9" s="17">
        <v>0.69819817095977199</v>
      </c>
      <c r="M9" s="17">
        <v>0.62332582153493499</v>
      </c>
      <c r="N9" s="17">
        <v>0.59122008571406004</v>
      </c>
      <c r="O9" s="17">
        <v>0.37174014311925202</v>
      </c>
      <c r="P9" s="17"/>
      <c r="Q9" s="17">
        <v>0.58366714429104205</v>
      </c>
      <c r="R9" s="17">
        <v>0.62611370385321197</v>
      </c>
      <c r="S9" s="17">
        <v>0.58628481571797897</v>
      </c>
    </row>
    <row r="10" spans="2:19" x14ac:dyDescent="0.3">
      <c r="B10" s="18" t="s">
        <v>238</v>
      </c>
      <c r="C10" s="17">
        <v>0.48442930242432602</v>
      </c>
      <c r="D10" s="17">
        <v>0.46685955652084798</v>
      </c>
      <c r="E10" s="17">
        <v>0.49923436931902598</v>
      </c>
      <c r="F10" s="17"/>
      <c r="G10" s="17">
        <v>0.55336152191207599</v>
      </c>
      <c r="H10" s="17">
        <v>0.494193679536927</v>
      </c>
      <c r="I10" s="17">
        <v>0.46018115433663098</v>
      </c>
      <c r="J10" s="17">
        <v>0.407276625040489</v>
      </c>
      <c r="K10" s="17"/>
      <c r="L10" s="17">
        <v>0.423637480629248</v>
      </c>
      <c r="M10" s="17">
        <v>0.48342634190599199</v>
      </c>
      <c r="N10" s="17">
        <v>0.49208398448234097</v>
      </c>
      <c r="O10" s="17">
        <v>0.538013314252625</v>
      </c>
      <c r="P10" s="17"/>
      <c r="Q10" s="17">
        <v>0.48512378818210999</v>
      </c>
      <c r="R10" s="17">
        <v>0.49365003116066902</v>
      </c>
      <c r="S10" s="17">
        <v>0.48685262774937299</v>
      </c>
    </row>
    <row r="11" spans="2:19" x14ac:dyDescent="0.3">
      <c r="B11" s="18" t="s">
        <v>239</v>
      </c>
      <c r="C11" s="17">
        <v>0.43009230319252501</v>
      </c>
      <c r="D11" s="17">
        <v>0.43595360539699102</v>
      </c>
      <c r="E11" s="17">
        <v>0.42499724891547502</v>
      </c>
      <c r="F11" s="17"/>
      <c r="G11" s="17">
        <v>0.48826857065935703</v>
      </c>
      <c r="H11" s="17">
        <v>0.408159948892372</v>
      </c>
      <c r="I11" s="17">
        <v>0.42712778633381698</v>
      </c>
      <c r="J11" s="17">
        <v>0.38012623302347498</v>
      </c>
      <c r="K11" s="17"/>
      <c r="L11" s="17">
        <v>0.55443475375079199</v>
      </c>
      <c r="M11" s="17">
        <v>0.436159605984688</v>
      </c>
      <c r="N11" s="17">
        <v>0.43912531990632903</v>
      </c>
      <c r="O11" s="17">
        <v>0.289401930798525</v>
      </c>
      <c r="P11" s="17"/>
      <c r="Q11" s="17">
        <v>0.44549575387871299</v>
      </c>
      <c r="R11" s="17">
        <v>0.43497074719256401</v>
      </c>
      <c r="S11" s="17">
        <v>0.43277798440344201</v>
      </c>
    </row>
    <row r="12" spans="2:19" x14ac:dyDescent="0.3">
      <c r="B12" s="18" t="s">
        <v>240</v>
      </c>
      <c r="C12" s="17">
        <v>0.33815624387450199</v>
      </c>
      <c r="D12" s="17">
        <v>0.31936164700611203</v>
      </c>
      <c r="E12" s="17">
        <v>0.35806409948664603</v>
      </c>
      <c r="F12" s="17"/>
      <c r="G12" s="17">
        <v>0.38252084470862802</v>
      </c>
      <c r="H12" s="17">
        <v>0.34987832182768402</v>
      </c>
      <c r="I12" s="17">
        <v>0.31849183804536702</v>
      </c>
      <c r="J12" s="17">
        <v>0.28377798688960398</v>
      </c>
      <c r="K12" s="17"/>
      <c r="L12" s="17">
        <v>0.33966646287226399</v>
      </c>
      <c r="M12" s="17">
        <v>0.32408439612803203</v>
      </c>
      <c r="N12" s="17">
        <v>0.36336226113846598</v>
      </c>
      <c r="O12" s="17">
        <v>0.32455905781479799</v>
      </c>
      <c r="P12" s="17"/>
      <c r="Q12" s="17">
        <v>0.34219621920915999</v>
      </c>
      <c r="R12" s="17">
        <v>0.33206308764373399</v>
      </c>
      <c r="S12" s="17">
        <v>0.399689963784019</v>
      </c>
    </row>
    <row r="13" spans="2:19" x14ac:dyDescent="0.3">
      <c r="B13" s="18" t="s">
        <v>241</v>
      </c>
      <c r="C13" s="17">
        <v>0.231750847328905</v>
      </c>
      <c r="D13" s="17">
        <v>0.22924858602034701</v>
      </c>
      <c r="E13" s="17">
        <v>0.236230819386225</v>
      </c>
      <c r="F13" s="17"/>
      <c r="G13" s="17">
        <v>0.29538027938933598</v>
      </c>
      <c r="H13" s="17">
        <v>0.23656572145834301</v>
      </c>
      <c r="I13" s="17">
        <v>0.21949334886644301</v>
      </c>
      <c r="J13" s="17">
        <v>0.154908214379156</v>
      </c>
      <c r="K13" s="17"/>
      <c r="L13" s="17">
        <v>0.194046867064261</v>
      </c>
      <c r="M13" s="17">
        <v>0.24142525344346699</v>
      </c>
      <c r="N13" s="17">
        <v>0.254538971188354</v>
      </c>
      <c r="O13" s="17">
        <v>0.23430423999070099</v>
      </c>
      <c r="P13" s="17"/>
      <c r="Q13" s="17">
        <v>0.22744289207172999</v>
      </c>
      <c r="R13" s="17">
        <v>0.25850952684139999</v>
      </c>
      <c r="S13" s="17">
        <v>0.27040489203476398</v>
      </c>
    </row>
    <row r="14" spans="2:19" x14ac:dyDescent="0.3">
      <c r="B14" s="18" t="s">
        <v>242</v>
      </c>
      <c r="C14" s="17">
        <v>0.15691337125222901</v>
      </c>
      <c r="D14" s="17">
        <v>0.16643077761250699</v>
      </c>
      <c r="E14" s="17">
        <v>0.14646659675786</v>
      </c>
      <c r="F14" s="17"/>
      <c r="G14" s="17">
        <v>0.17951991299533099</v>
      </c>
      <c r="H14" s="17">
        <v>0.128532015323607</v>
      </c>
      <c r="I14" s="17">
        <v>0.19554404702776201</v>
      </c>
      <c r="J14" s="17">
        <v>0.121595596078739</v>
      </c>
      <c r="K14" s="17"/>
      <c r="L14" s="17">
        <v>0.130593452486157</v>
      </c>
      <c r="M14" s="17">
        <v>0.20017810030111099</v>
      </c>
      <c r="N14" s="17">
        <v>0.17420334812646401</v>
      </c>
      <c r="O14" s="17">
        <v>0.11770906911409</v>
      </c>
      <c r="P14" s="17"/>
      <c r="Q14" s="17">
        <v>0.15208155093220599</v>
      </c>
      <c r="R14" s="17">
        <v>0.26593550848577102</v>
      </c>
      <c r="S14" s="17">
        <v>0.17040811601622299</v>
      </c>
    </row>
    <row r="15" spans="2:19" x14ac:dyDescent="0.3">
      <c r="B15" s="18" t="s">
        <v>243</v>
      </c>
      <c r="C15" s="17">
        <v>0.13021706078107001</v>
      </c>
      <c r="D15" s="17">
        <v>0.117198713441983</v>
      </c>
      <c r="E15" s="17">
        <v>0.14342922319118501</v>
      </c>
      <c r="F15" s="17"/>
      <c r="G15" s="17">
        <v>0.12927281856801101</v>
      </c>
      <c r="H15" s="17">
        <v>0.13742051694024601</v>
      </c>
      <c r="I15" s="17">
        <v>0.126299138047719</v>
      </c>
      <c r="J15" s="17">
        <v>0.12747790655237701</v>
      </c>
      <c r="K15" s="17"/>
      <c r="L15" s="17">
        <v>0.144614541903136</v>
      </c>
      <c r="M15" s="17">
        <v>0.14016964865651699</v>
      </c>
      <c r="N15" s="17">
        <v>0.11653585743981899</v>
      </c>
      <c r="O15" s="17">
        <v>0.119876559512697</v>
      </c>
      <c r="P15" s="17"/>
      <c r="Q15" s="17">
        <v>0.12542856049505099</v>
      </c>
      <c r="R15" s="17">
        <v>0.148932905924923</v>
      </c>
      <c r="S15" s="17">
        <v>0.13953655717175301</v>
      </c>
    </row>
    <row r="16" spans="2:19" x14ac:dyDescent="0.3">
      <c r="B16" s="18" t="s">
        <v>244</v>
      </c>
      <c r="C16" s="17">
        <v>0.127750317452971</v>
      </c>
      <c r="D16" s="17">
        <v>0.13260999822042899</v>
      </c>
      <c r="E16" s="17">
        <v>0.123985755637549</v>
      </c>
      <c r="F16" s="17"/>
      <c r="G16" s="17">
        <v>0.16696914040401001</v>
      </c>
      <c r="H16" s="17">
        <v>0.118633438326033</v>
      </c>
      <c r="I16" s="17">
        <v>0.114419840165727</v>
      </c>
      <c r="J16" s="17">
        <v>9.9277055623556404E-2</v>
      </c>
      <c r="K16" s="17"/>
      <c r="L16" s="17">
        <v>0.117534803829762</v>
      </c>
      <c r="M16" s="17">
        <v>0.12524319465429301</v>
      </c>
      <c r="N16" s="17">
        <v>0.13569489251405001</v>
      </c>
      <c r="O16" s="17">
        <v>0.13207081253872499</v>
      </c>
      <c r="P16" s="17"/>
      <c r="Q16" s="17">
        <v>0.120417435532737</v>
      </c>
      <c r="R16" s="17">
        <v>0.239602743551379</v>
      </c>
      <c r="S16" s="17">
        <v>0.140449725447374</v>
      </c>
    </row>
    <row r="17" spans="2:19" x14ac:dyDescent="0.3">
      <c r="B17" s="18" t="s">
        <v>245</v>
      </c>
      <c r="C17" s="17">
        <v>6.8482979482529502E-2</v>
      </c>
      <c r="D17" s="17">
        <v>6.5025287965903095E-2</v>
      </c>
      <c r="E17" s="17">
        <v>7.2522943550417301E-2</v>
      </c>
      <c r="F17" s="17"/>
      <c r="G17" s="17">
        <v>6.2484828614332702E-2</v>
      </c>
      <c r="H17" s="17">
        <v>6.2425731051052598E-2</v>
      </c>
      <c r="I17" s="17">
        <v>8.1674150858645697E-2</v>
      </c>
      <c r="J17" s="17">
        <v>7.2389079007172605E-2</v>
      </c>
      <c r="K17" s="17"/>
      <c r="L17" s="17">
        <v>5.3818838209199998E-2</v>
      </c>
      <c r="M17" s="17">
        <v>7.5286635686411002E-2</v>
      </c>
      <c r="N17" s="17">
        <v>6.1273148576589699E-2</v>
      </c>
      <c r="O17" s="17">
        <v>8.3599206569974993E-2</v>
      </c>
      <c r="P17" s="17"/>
      <c r="Q17" s="17">
        <v>6.5516749532652699E-2</v>
      </c>
      <c r="R17" s="17">
        <v>8.2533820356496798E-2</v>
      </c>
      <c r="S17" s="17">
        <v>5.9628588929491799E-2</v>
      </c>
    </row>
    <row r="18" spans="2:19" x14ac:dyDescent="0.3">
      <c r="B18" s="18" t="s">
        <v>246</v>
      </c>
      <c r="C18" s="17">
        <v>5.6913416642048999E-2</v>
      </c>
      <c r="D18" s="17">
        <v>5.8585642058712001E-2</v>
      </c>
      <c r="E18" s="17">
        <v>5.5728683226356199E-2</v>
      </c>
      <c r="F18" s="17"/>
      <c r="G18" s="17">
        <v>5.7254580037227602E-2</v>
      </c>
      <c r="H18" s="17">
        <v>4.9227201047147701E-2</v>
      </c>
      <c r="I18" s="17">
        <v>6.5183484877807202E-2</v>
      </c>
      <c r="J18" s="17">
        <v>5.4794347746703199E-2</v>
      </c>
      <c r="K18" s="17"/>
      <c r="L18" s="17">
        <v>5.9589062432902198E-2</v>
      </c>
      <c r="M18" s="17">
        <v>7.0128096301262599E-2</v>
      </c>
      <c r="N18" s="17">
        <v>4.82420996033565E-2</v>
      </c>
      <c r="O18" s="17">
        <v>4.9339224962048303E-2</v>
      </c>
      <c r="P18" s="17"/>
      <c r="Q18" s="17">
        <v>5.1899886136862902E-2</v>
      </c>
      <c r="R18" s="17">
        <v>0.10178979779238299</v>
      </c>
      <c r="S18" s="17">
        <v>6.7072302250369198E-2</v>
      </c>
    </row>
    <row r="19" spans="2:19" x14ac:dyDescent="0.3">
      <c r="B19" s="18" t="s">
        <v>78</v>
      </c>
      <c r="C19" s="17">
        <v>5.5182990041186201E-2</v>
      </c>
      <c r="D19" s="17">
        <v>5.0979281465538998E-2</v>
      </c>
      <c r="E19" s="17">
        <v>5.9854769610051199E-2</v>
      </c>
      <c r="F19" s="17"/>
      <c r="G19" s="17">
        <v>4.1411778593803898E-2</v>
      </c>
      <c r="H19" s="17">
        <v>6.0329080537794497E-2</v>
      </c>
      <c r="I19" s="17">
        <v>2.8353663100983001E-2</v>
      </c>
      <c r="J19" s="17">
        <v>9.28466050232028E-2</v>
      </c>
      <c r="K19" s="17"/>
      <c r="L19" s="17">
        <v>5.2786580663001501E-2</v>
      </c>
      <c r="M19" s="17">
        <v>4.82920537059017E-2</v>
      </c>
      <c r="N19" s="17">
        <v>6.3692597882401197E-2</v>
      </c>
      <c r="O19" s="17">
        <v>5.5813620649053999E-2</v>
      </c>
      <c r="P19" s="17"/>
      <c r="Q19" s="17">
        <v>5.5233979437089499E-2</v>
      </c>
      <c r="R19" s="17">
        <v>2.9924599760828299E-2</v>
      </c>
      <c r="S19" s="17">
        <v>2.3914023382560799E-2</v>
      </c>
    </row>
    <row r="20" spans="2:19" ht="28.8" x14ac:dyDescent="0.3">
      <c r="B20" s="18" t="s">
        <v>247</v>
      </c>
      <c r="C20" s="19">
        <v>4.8977785295853803E-2</v>
      </c>
      <c r="D20" s="19">
        <v>4.5834708667114601E-2</v>
      </c>
      <c r="E20" s="19">
        <v>5.1737279463195097E-2</v>
      </c>
      <c r="F20" s="19"/>
      <c r="G20" s="19">
        <v>3.3439216837864903E-2</v>
      </c>
      <c r="H20" s="19">
        <v>4.2598543283816702E-2</v>
      </c>
      <c r="I20" s="19">
        <v>6.5317130376649601E-2</v>
      </c>
      <c r="J20" s="19">
        <v>6.2460672242025797E-2</v>
      </c>
      <c r="K20" s="19"/>
      <c r="L20" s="19">
        <v>3.59410788281277E-2</v>
      </c>
      <c r="M20" s="19">
        <v>3.7699721926049298E-2</v>
      </c>
      <c r="N20" s="19">
        <v>4.2791511014679401E-2</v>
      </c>
      <c r="O20" s="19">
        <v>8.0914194319215302E-2</v>
      </c>
      <c r="P20" s="19"/>
      <c r="Q20" s="19">
        <v>5.1217554740162E-2</v>
      </c>
      <c r="R20" s="19">
        <v>2.58699000902043E-2</v>
      </c>
      <c r="S20" s="19">
        <v>2.44797004438282E-2</v>
      </c>
    </row>
    <row r="21" spans="2:19" x14ac:dyDescent="0.3">
      <c r="B21" s="16"/>
    </row>
    <row r="22" spans="2:19" x14ac:dyDescent="0.3">
      <c r="B22" t="s">
        <v>51</v>
      </c>
    </row>
    <row r="23" spans="2:19" x14ac:dyDescent="0.3">
      <c r="B23" t="s">
        <v>52</v>
      </c>
    </row>
    <row r="25" spans="2:19" x14ac:dyDescent="0.3">
      <c r="B25"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S25"/>
  <sheetViews>
    <sheetView showGridLines="0" topLeftCell="A4"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250</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246</v>
      </c>
      <c r="C9" s="17">
        <v>0.50799230647092397</v>
      </c>
      <c r="D9" s="17">
        <v>0.48405331378987698</v>
      </c>
      <c r="E9" s="17">
        <v>0.52932210542484304</v>
      </c>
      <c r="F9" s="17"/>
      <c r="G9" s="17">
        <v>0.60267723894854397</v>
      </c>
      <c r="H9" s="17">
        <v>0.52360070056693397</v>
      </c>
      <c r="I9" s="17">
        <v>0.485607446912795</v>
      </c>
      <c r="J9" s="17">
        <v>0.38715667708043999</v>
      </c>
      <c r="K9" s="17"/>
      <c r="L9" s="17">
        <v>0.44577762658078302</v>
      </c>
      <c r="M9" s="17">
        <v>0.46763112868860102</v>
      </c>
      <c r="N9" s="17">
        <v>0.53154473175125605</v>
      </c>
      <c r="O9" s="17">
        <v>0.58834490586626997</v>
      </c>
      <c r="P9" s="17"/>
      <c r="Q9" s="17">
        <v>0.50949285141554401</v>
      </c>
      <c r="R9" s="17">
        <v>0.47788318493494603</v>
      </c>
      <c r="S9" s="17">
        <v>0.53526437851543496</v>
      </c>
    </row>
    <row r="10" spans="2:19" x14ac:dyDescent="0.3">
      <c r="B10" s="18" t="s">
        <v>244</v>
      </c>
      <c r="C10" s="17">
        <v>0.483976110525693</v>
      </c>
      <c r="D10" s="17">
        <v>0.48059977848973701</v>
      </c>
      <c r="E10" s="17">
        <v>0.48535381393355398</v>
      </c>
      <c r="F10" s="17"/>
      <c r="G10" s="17">
        <v>0.51725056637821698</v>
      </c>
      <c r="H10" s="17">
        <v>0.48488190811863302</v>
      </c>
      <c r="I10" s="17">
        <v>0.49760168574809199</v>
      </c>
      <c r="J10" s="17">
        <v>0.43256761578983399</v>
      </c>
      <c r="K10" s="17"/>
      <c r="L10" s="17">
        <v>0.405484313582127</v>
      </c>
      <c r="M10" s="17">
        <v>0.454922857797189</v>
      </c>
      <c r="N10" s="17">
        <v>0.49042883631096801</v>
      </c>
      <c r="O10" s="17">
        <v>0.58690029879830896</v>
      </c>
      <c r="P10" s="17"/>
      <c r="Q10" s="17">
        <v>0.48623151426098299</v>
      </c>
      <c r="R10" s="17">
        <v>0.42408266318308402</v>
      </c>
      <c r="S10" s="17">
        <v>0.498578839792021</v>
      </c>
    </row>
    <row r="11" spans="2:19" x14ac:dyDescent="0.3">
      <c r="B11" s="18" t="s">
        <v>245</v>
      </c>
      <c r="C11" s="17">
        <v>0.31945268289829998</v>
      </c>
      <c r="D11" s="17">
        <v>0.305909906892885</v>
      </c>
      <c r="E11" s="17">
        <v>0.32958339441002099</v>
      </c>
      <c r="F11" s="17"/>
      <c r="G11" s="17">
        <v>0.37943186655170003</v>
      </c>
      <c r="H11" s="17">
        <v>0.328808766080185</v>
      </c>
      <c r="I11" s="17">
        <v>0.28747787736922098</v>
      </c>
      <c r="J11" s="17">
        <v>0.26232280569556998</v>
      </c>
      <c r="K11" s="17"/>
      <c r="L11" s="17">
        <v>0.27517293104651402</v>
      </c>
      <c r="M11" s="17">
        <v>0.30150574136156599</v>
      </c>
      <c r="N11" s="17">
        <v>0.30778277576270302</v>
      </c>
      <c r="O11" s="17">
        <v>0.39578553332678201</v>
      </c>
      <c r="P11" s="17"/>
      <c r="Q11" s="17">
        <v>0.31756080976019602</v>
      </c>
      <c r="R11" s="17">
        <v>0.4061579916866</v>
      </c>
      <c r="S11" s="17">
        <v>0.30941565554737399</v>
      </c>
    </row>
    <row r="12" spans="2:19" x14ac:dyDescent="0.3">
      <c r="B12" s="18" t="s">
        <v>241</v>
      </c>
      <c r="C12" s="17">
        <v>0.292883933547676</v>
      </c>
      <c r="D12" s="17">
        <v>0.28716263975240403</v>
      </c>
      <c r="E12" s="17">
        <v>0.29497237972728801</v>
      </c>
      <c r="F12" s="17"/>
      <c r="G12" s="17">
        <v>0.29545313829314102</v>
      </c>
      <c r="H12" s="17">
        <v>0.29371640284067202</v>
      </c>
      <c r="I12" s="17">
        <v>0.28848315319265599</v>
      </c>
      <c r="J12" s="17">
        <v>0.29454281547605299</v>
      </c>
      <c r="K12" s="17"/>
      <c r="L12" s="17">
        <v>0.22824639299045099</v>
      </c>
      <c r="M12" s="17">
        <v>0.25670970541298999</v>
      </c>
      <c r="N12" s="17">
        <v>0.29694990875063598</v>
      </c>
      <c r="O12" s="17">
        <v>0.39224127607857301</v>
      </c>
      <c r="P12" s="17"/>
      <c r="Q12" s="17">
        <v>0.28765621845203199</v>
      </c>
      <c r="R12" s="17">
        <v>0.343174648637048</v>
      </c>
      <c r="S12" s="17">
        <v>0.20912314508031399</v>
      </c>
    </row>
    <row r="13" spans="2:19" x14ac:dyDescent="0.3">
      <c r="B13" s="18" t="s">
        <v>243</v>
      </c>
      <c r="C13" s="17">
        <v>0.27067499891742902</v>
      </c>
      <c r="D13" s="17">
        <v>0.240307845067293</v>
      </c>
      <c r="E13" s="17">
        <v>0.298907875791184</v>
      </c>
      <c r="F13" s="17"/>
      <c r="G13" s="17">
        <v>0.30740073226661402</v>
      </c>
      <c r="H13" s="17">
        <v>0.27933223280387998</v>
      </c>
      <c r="I13" s="17">
        <v>0.24485899523370799</v>
      </c>
      <c r="J13" s="17">
        <v>0.23262363242608999</v>
      </c>
      <c r="K13" s="17"/>
      <c r="L13" s="17">
        <v>0.22934014750304399</v>
      </c>
      <c r="M13" s="17">
        <v>0.228375041955379</v>
      </c>
      <c r="N13" s="17">
        <v>0.28025253112426901</v>
      </c>
      <c r="O13" s="17">
        <v>0.34738414389293198</v>
      </c>
      <c r="P13" s="17"/>
      <c r="Q13" s="17">
        <v>0.26579067091658298</v>
      </c>
      <c r="R13" s="17">
        <v>0.30865330597070501</v>
      </c>
      <c r="S13" s="17">
        <v>0.263453232418904</v>
      </c>
    </row>
    <row r="14" spans="2:19" x14ac:dyDescent="0.3">
      <c r="B14" s="18" t="s">
        <v>239</v>
      </c>
      <c r="C14" s="17">
        <v>0.22697709239969499</v>
      </c>
      <c r="D14" s="17">
        <v>0.20969355950915899</v>
      </c>
      <c r="E14" s="17">
        <v>0.24159762436515</v>
      </c>
      <c r="F14" s="17"/>
      <c r="G14" s="17">
        <v>0.22194769648818899</v>
      </c>
      <c r="H14" s="17">
        <v>0.23769434733426101</v>
      </c>
      <c r="I14" s="17">
        <v>0.23512412080546399</v>
      </c>
      <c r="J14" s="17">
        <v>0.21266006032649801</v>
      </c>
      <c r="K14" s="17"/>
      <c r="L14" s="17">
        <v>0.152002484149448</v>
      </c>
      <c r="M14" s="17">
        <v>0.210968279435711</v>
      </c>
      <c r="N14" s="17">
        <v>0.217603395585586</v>
      </c>
      <c r="O14" s="17">
        <v>0.32942103515605903</v>
      </c>
      <c r="P14" s="17"/>
      <c r="Q14" s="17">
        <v>0.22129533230753601</v>
      </c>
      <c r="R14" s="17">
        <v>0.24816314233140199</v>
      </c>
      <c r="S14" s="17">
        <v>0.217636838536024</v>
      </c>
    </row>
    <row r="15" spans="2:19" x14ac:dyDescent="0.3">
      <c r="B15" s="18" t="s">
        <v>237</v>
      </c>
      <c r="C15" s="17">
        <v>0.207483520702681</v>
      </c>
      <c r="D15" s="17">
        <v>0.19439940931506899</v>
      </c>
      <c r="E15" s="17">
        <v>0.21710771549399399</v>
      </c>
      <c r="F15" s="17"/>
      <c r="G15" s="17">
        <v>0.21859217431514399</v>
      </c>
      <c r="H15" s="17">
        <v>0.21546798553334201</v>
      </c>
      <c r="I15" s="17">
        <v>0.17688323879176901</v>
      </c>
      <c r="J15" s="17">
        <v>0.21187756641870001</v>
      </c>
      <c r="K15" s="17"/>
      <c r="L15" s="17">
        <v>0.14738337333964899</v>
      </c>
      <c r="M15" s="17">
        <v>0.15323339806490199</v>
      </c>
      <c r="N15" s="17">
        <v>0.196006358819307</v>
      </c>
      <c r="O15" s="17">
        <v>0.33869203813625598</v>
      </c>
      <c r="P15" s="17"/>
      <c r="Q15" s="17">
        <v>0.198504495539406</v>
      </c>
      <c r="R15" s="17">
        <v>0.26254952217981398</v>
      </c>
      <c r="S15" s="17">
        <v>0.17538781115441601</v>
      </c>
    </row>
    <row r="16" spans="2:19" x14ac:dyDescent="0.3">
      <c r="B16" s="18" t="s">
        <v>78</v>
      </c>
      <c r="C16" s="17">
        <v>0.200894175843888</v>
      </c>
      <c r="D16" s="17">
        <v>0.20880701309873301</v>
      </c>
      <c r="E16" s="17">
        <v>0.19309109896860399</v>
      </c>
      <c r="F16" s="17"/>
      <c r="G16" s="17">
        <v>0.12309069047860299</v>
      </c>
      <c r="H16" s="17">
        <v>0.18297578320393201</v>
      </c>
      <c r="I16" s="17">
        <v>0.218333501927233</v>
      </c>
      <c r="J16" s="17">
        <v>0.30470393234752002</v>
      </c>
      <c r="K16" s="17"/>
      <c r="L16" s="17">
        <v>0.30030462057443702</v>
      </c>
      <c r="M16" s="17">
        <v>0.20682585654051799</v>
      </c>
      <c r="N16" s="17">
        <v>0.17519266689358301</v>
      </c>
      <c r="O16" s="17">
        <v>0.122911562219174</v>
      </c>
      <c r="P16" s="17"/>
      <c r="Q16" s="17">
        <v>0.20800155633103601</v>
      </c>
      <c r="R16" s="17">
        <v>0.142701238437447</v>
      </c>
      <c r="S16" s="17">
        <v>0.15767700555796599</v>
      </c>
    </row>
    <row r="17" spans="2:19" x14ac:dyDescent="0.3">
      <c r="B17" s="18" t="s">
        <v>242</v>
      </c>
      <c r="C17" s="17">
        <v>0.171334603924016</v>
      </c>
      <c r="D17" s="17">
        <v>0.135912108452479</v>
      </c>
      <c r="E17" s="17">
        <v>0.20332013132077401</v>
      </c>
      <c r="F17" s="17"/>
      <c r="G17" s="17">
        <v>0.201521580770086</v>
      </c>
      <c r="H17" s="17">
        <v>0.158438283689667</v>
      </c>
      <c r="I17" s="17">
        <v>0.175958702754824</v>
      </c>
      <c r="J17" s="17">
        <v>0.141614062655497</v>
      </c>
      <c r="K17" s="17"/>
      <c r="L17" s="17">
        <v>0.145895034797942</v>
      </c>
      <c r="M17" s="17">
        <v>0.11137143540765999</v>
      </c>
      <c r="N17" s="17">
        <v>0.15802715649389801</v>
      </c>
      <c r="O17" s="17">
        <v>0.27604435598409599</v>
      </c>
      <c r="P17" s="17"/>
      <c r="Q17" s="17">
        <v>0.16304820753027299</v>
      </c>
      <c r="R17" s="17">
        <v>0.177145034985626</v>
      </c>
      <c r="S17" s="17">
        <v>0.19991736749640701</v>
      </c>
    </row>
    <row r="18" spans="2:19" x14ac:dyDescent="0.3">
      <c r="B18" s="18" t="s">
        <v>238</v>
      </c>
      <c r="C18" s="17">
        <v>8.4590265833840397E-2</v>
      </c>
      <c r="D18" s="17">
        <v>8.4638064837668101E-2</v>
      </c>
      <c r="E18" s="17">
        <v>8.2087993666564898E-2</v>
      </c>
      <c r="F18" s="17"/>
      <c r="G18" s="17">
        <v>9.9330974128636201E-2</v>
      </c>
      <c r="H18" s="17">
        <v>8.8173283965059496E-2</v>
      </c>
      <c r="I18" s="17">
        <v>6.4434105312465795E-2</v>
      </c>
      <c r="J18" s="17">
        <v>7.9592874137314695E-2</v>
      </c>
      <c r="K18" s="17"/>
      <c r="L18" s="17">
        <v>8.3295575494901394E-2</v>
      </c>
      <c r="M18" s="17">
        <v>5.8567381064232302E-2</v>
      </c>
      <c r="N18" s="17">
        <v>0.10502003260950001</v>
      </c>
      <c r="O18" s="17">
        <v>9.1898027466277399E-2</v>
      </c>
      <c r="P18" s="17"/>
      <c r="Q18" s="17">
        <v>8.0561923593148302E-2</v>
      </c>
      <c r="R18" s="17">
        <v>0.12314791900918901</v>
      </c>
      <c r="S18" s="17">
        <v>9.2644908795169206E-2</v>
      </c>
    </row>
    <row r="19" spans="2:19" x14ac:dyDescent="0.3">
      <c r="B19" s="18" t="s">
        <v>240</v>
      </c>
      <c r="C19" s="17">
        <v>8.2795105941390695E-2</v>
      </c>
      <c r="D19" s="17">
        <v>7.7455202791653299E-2</v>
      </c>
      <c r="E19" s="17">
        <v>8.4861463320865096E-2</v>
      </c>
      <c r="F19" s="17"/>
      <c r="G19" s="17">
        <v>9.2652426497181598E-2</v>
      </c>
      <c r="H19" s="17">
        <v>8.00222804613617E-2</v>
      </c>
      <c r="I19" s="17">
        <v>8.5471859860223001E-2</v>
      </c>
      <c r="J19" s="17">
        <v>7.2162632592596004E-2</v>
      </c>
      <c r="K19" s="17"/>
      <c r="L19" s="17">
        <v>6.7402185152841798E-2</v>
      </c>
      <c r="M19" s="17">
        <v>6.7511196554736197E-2</v>
      </c>
      <c r="N19" s="17">
        <v>8.6474496870652798E-2</v>
      </c>
      <c r="O19" s="17">
        <v>0.110732489261997</v>
      </c>
      <c r="P19" s="17"/>
      <c r="Q19" s="17">
        <v>7.8168204555818702E-2</v>
      </c>
      <c r="R19" s="17">
        <v>0.116569944860728</v>
      </c>
      <c r="S19" s="17">
        <v>7.5404982495061806E-2</v>
      </c>
    </row>
    <row r="20" spans="2:19" ht="28.8" x14ac:dyDescent="0.3">
      <c r="B20" s="18" t="s">
        <v>249</v>
      </c>
      <c r="C20" s="19">
        <v>2.4179209505825298E-2</v>
      </c>
      <c r="D20" s="19">
        <v>2.6296461275989801E-2</v>
      </c>
      <c r="E20" s="19">
        <v>2.22701755250885E-2</v>
      </c>
      <c r="F20" s="19"/>
      <c r="G20" s="19">
        <v>2.9895932350085901E-2</v>
      </c>
      <c r="H20" s="19">
        <v>1.58530462166293E-2</v>
      </c>
      <c r="I20" s="19">
        <v>1.6143955042228202E-2</v>
      </c>
      <c r="J20" s="19">
        <v>3.3911578841046598E-2</v>
      </c>
      <c r="K20" s="19"/>
      <c r="L20" s="19">
        <v>1.9910381959457601E-2</v>
      </c>
      <c r="M20" s="19">
        <v>3.5002782900580898E-2</v>
      </c>
      <c r="N20" s="19">
        <v>2.8223851220411902E-2</v>
      </c>
      <c r="O20" s="19">
        <v>1.2359994750041599E-2</v>
      </c>
      <c r="P20" s="19"/>
      <c r="Q20" s="19">
        <v>2.34534575421337E-2</v>
      </c>
      <c r="R20" s="19">
        <v>3.1736617133573099E-2</v>
      </c>
      <c r="S20" s="19">
        <v>3.2558215573146899E-2</v>
      </c>
    </row>
    <row r="21" spans="2:19" x14ac:dyDescent="0.3">
      <c r="B21" s="16"/>
    </row>
    <row r="22" spans="2:19" x14ac:dyDescent="0.3">
      <c r="B22" t="s">
        <v>51</v>
      </c>
    </row>
    <row r="23" spans="2:19" x14ac:dyDescent="0.3">
      <c r="B23" t="s">
        <v>52</v>
      </c>
    </row>
    <row r="25" spans="2:19" x14ac:dyDescent="0.3">
      <c r="B25"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G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7" width="20.6640625" customWidth="1"/>
  </cols>
  <sheetData>
    <row r="2" spans="2:7" ht="40.049999999999997" customHeight="1" x14ac:dyDescent="0.3">
      <c r="D2" s="30" t="s">
        <v>257</v>
      </c>
      <c r="E2" s="26"/>
      <c r="F2" s="26"/>
      <c r="G2" s="26"/>
    </row>
    <row r="6" spans="2:7" ht="49.95" customHeight="1" x14ac:dyDescent="0.3">
      <c r="B6" s="23" t="s">
        <v>15</v>
      </c>
      <c r="C6" s="23" t="s">
        <v>251</v>
      </c>
      <c r="D6" s="23" t="s">
        <v>252</v>
      </c>
      <c r="E6" s="23" t="s">
        <v>253</v>
      </c>
      <c r="F6" s="23" t="s">
        <v>254</v>
      </c>
    </row>
    <row r="7" spans="2:7" x14ac:dyDescent="0.3">
      <c r="B7" s="18" t="s">
        <v>255</v>
      </c>
      <c r="C7" s="17">
        <v>0.35922901509216398</v>
      </c>
      <c r="D7" s="17">
        <v>0.38939549774757398</v>
      </c>
      <c r="E7" s="17">
        <v>0.32538722953062099</v>
      </c>
      <c r="F7" s="17">
        <v>0.52108261345540297</v>
      </c>
    </row>
    <row r="8" spans="2:7" x14ac:dyDescent="0.3">
      <c r="B8" s="18" t="s">
        <v>256</v>
      </c>
      <c r="C8" s="17">
        <v>0.48109400544935499</v>
      </c>
      <c r="D8" s="17">
        <v>0.43528845471841998</v>
      </c>
      <c r="E8" s="17">
        <v>0.59396769319647502</v>
      </c>
      <c r="F8" s="17">
        <v>0.393775712958917</v>
      </c>
    </row>
    <row r="9" spans="2:7" x14ac:dyDescent="0.3">
      <c r="B9" s="18" t="s">
        <v>60</v>
      </c>
      <c r="C9" s="17">
        <v>0.159676979458481</v>
      </c>
      <c r="D9" s="17">
        <v>0.17531604753400601</v>
      </c>
      <c r="E9" s="17">
        <v>8.0645077272903806E-2</v>
      </c>
      <c r="F9" s="17">
        <v>8.5141673585680006E-2</v>
      </c>
    </row>
    <row r="10" spans="2:7" x14ac:dyDescent="0.3">
      <c r="B10" s="16"/>
      <c r="C10" s="16"/>
      <c r="D10" s="16"/>
      <c r="E10" s="16"/>
      <c r="F10" s="16"/>
    </row>
    <row r="11" spans="2:7" x14ac:dyDescent="0.3">
      <c r="B11" t="s">
        <v>51</v>
      </c>
    </row>
    <row r="12" spans="2:7" x14ac:dyDescent="0.3">
      <c r="B12" t="s">
        <v>52</v>
      </c>
    </row>
    <row r="16" spans="2:7" x14ac:dyDescent="0.3">
      <c r="B16"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S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258</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255</v>
      </c>
      <c r="C9" s="17">
        <v>0.35922901509216398</v>
      </c>
      <c r="D9" s="17">
        <v>0.342782902040628</v>
      </c>
      <c r="E9" s="17">
        <v>0.37321222480307398</v>
      </c>
      <c r="F9" s="17"/>
      <c r="G9" s="17">
        <v>0.36546650013160897</v>
      </c>
      <c r="H9" s="17">
        <v>0.37062123051696999</v>
      </c>
      <c r="I9" s="17">
        <v>0.358006207271305</v>
      </c>
      <c r="J9" s="17">
        <v>0.34058173910928202</v>
      </c>
      <c r="K9" s="17"/>
      <c r="L9" s="17">
        <v>0.26856665112503503</v>
      </c>
      <c r="M9" s="17">
        <v>0.374807369345105</v>
      </c>
      <c r="N9" s="17">
        <v>0.35374722545571202</v>
      </c>
      <c r="O9" s="17">
        <v>0.438981055253581</v>
      </c>
      <c r="P9" s="17"/>
      <c r="Q9" s="17">
        <v>0.34925937230124199</v>
      </c>
      <c r="R9" s="17">
        <v>0.47196381928428699</v>
      </c>
      <c r="S9" s="17">
        <v>0.35929002903684798</v>
      </c>
    </row>
    <row r="10" spans="2:19" x14ac:dyDescent="0.3">
      <c r="B10" s="18" t="s">
        <v>256</v>
      </c>
      <c r="C10" s="17">
        <v>0.48109400544935499</v>
      </c>
      <c r="D10" s="17">
        <v>0.49807147345188801</v>
      </c>
      <c r="E10" s="17">
        <v>0.46606972144986503</v>
      </c>
      <c r="F10" s="17"/>
      <c r="G10" s="17">
        <v>0.50801454467525697</v>
      </c>
      <c r="H10" s="17">
        <v>0.45599160386097498</v>
      </c>
      <c r="I10" s="17">
        <v>0.50000412492333202</v>
      </c>
      <c r="J10" s="17">
        <v>0.460464036037953</v>
      </c>
      <c r="K10" s="17"/>
      <c r="L10" s="17">
        <v>0.52423516666386205</v>
      </c>
      <c r="M10" s="17">
        <v>0.493412737721244</v>
      </c>
      <c r="N10" s="17">
        <v>0.50137500749334096</v>
      </c>
      <c r="O10" s="17">
        <v>0.402658307116537</v>
      </c>
      <c r="P10" s="17"/>
      <c r="Q10" s="17">
        <v>0.48770663411990001</v>
      </c>
      <c r="R10" s="17">
        <v>0.40394049547210997</v>
      </c>
      <c r="S10" s="17">
        <v>0.54100100114508498</v>
      </c>
    </row>
    <row r="11" spans="2:19" x14ac:dyDescent="0.3">
      <c r="B11" s="18" t="s">
        <v>60</v>
      </c>
      <c r="C11" s="19">
        <v>0.159676979458481</v>
      </c>
      <c r="D11" s="19">
        <v>0.15914562450748301</v>
      </c>
      <c r="E11" s="19">
        <v>0.160718053747061</v>
      </c>
      <c r="F11" s="19"/>
      <c r="G11" s="19">
        <v>0.126518955193135</v>
      </c>
      <c r="H11" s="19">
        <v>0.173387165622055</v>
      </c>
      <c r="I11" s="19">
        <v>0.14198966780536301</v>
      </c>
      <c r="J11" s="19">
        <v>0.19895422485276501</v>
      </c>
      <c r="K11" s="19"/>
      <c r="L11" s="19">
        <v>0.207198182211103</v>
      </c>
      <c r="M11" s="19">
        <v>0.131779892933651</v>
      </c>
      <c r="N11" s="19">
        <v>0.14487776705094699</v>
      </c>
      <c r="O11" s="19">
        <v>0.15836063762988101</v>
      </c>
      <c r="P11" s="19"/>
      <c r="Q11" s="19">
        <v>0.16303399357885801</v>
      </c>
      <c r="R11" s="19">
        <v>0.124095685243603</v>
      </c>
      <c r="S11" s="19">
        <v>9.9708969818066706E-2</v>
      </c>
    </row>
    <row r="12" spans="2:19" x14ac:dyDescent="0.3">
      <c r="B12" s="16"/>
    </row>
    <row r="13" spans="2:19" x14ac:dyDescent="0.3">
      <c r="B13" t="s">
        <v>51</v>
      </c>
    </row>
    <row r="14" spans="2:19" x14ac:dyDescent="0.3">
      <c r="B14" t="s">
        <v>52</v>
      </c>
    </row>
    <row r="16" spans="2:19" x14ac:dyDescent="0.3">
      <c r="B16"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S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259</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255</v>
      </c>
      <c r="C9" s="17">
        <v>0.38939549774757398</v>
      </c>
      <c r="D9" s="17">
        <v>0.39052495754782401</v>
      </c>
      <c r="E9" s="17">
        <v>0.385463030331825</v>
      </c>
      <c r="F9" s="17"/>
      <c r="G9" s="17">
        <v>0.45131187442709603</v>
      </c>
      <c r="H9" s="17">
        <v>0.37877326786598098</v>
      </c>
      <c r="I9" s="17">
        <v>0.38375733633321402</v>
      </c>
      <c r="J9" s="17">
        <v>0.32880617528480899</v>
      </c>
      <c r="K9" s="17"/>
      <c r="L9" s="17">
        <v>0.30506225533079601</v>
      </c>
      <c r="M9" s="17">
        <v>0.38485527171498701</v>
      </c>
      <c r="N9" s="17">
        <v>0.42405162447511502</v>
      </c>
      <c r="O9" s="17">
        <v>0.44109513103199599</v>
      </c>
      <c r="P9" s="17"/>
      <c r="Q9" s="17">
        <v>0.38276489184578599</v>
      </c>
      <c r="R9" s="17">
        <v>0.504742324559324</v>
      </c>
      <c r="S9" s="17">
        <v>0.40521595746979799</v>
      </c>
    </row>
    <row r="10" spans="2:19" x14ac:dyDescent="0.3">
      <c r="B10" s="18" t="s">
        <v>256</v>
      </c>
      <c r="C10" s="17">
        <v>0.43528845471841998</v>
      </c>
      <c r="D10" s="17">
        <v>0.44594173071974103</v>
      </c>
      <c r="E10" s="17">
        <v>0.42674937006770303</v>
      </c>
      <c r="F10" s="17"/>
      <c r="G10" s="17">
        <v>0.40867375371342402</v>
      </c>
      <c r="H10" s="17">
        <v>0.42168946230472998</v>
      </c>
      <c r="I10" s="17">
        <v>0.44026048437889398</v>
      </c>
      <c r="J10" s="17">
        <v>0.47992477071915901</v>
      </c>
      <c r="K10" s="17"/>
      <c r="L10" s="17">
        <v>0.50334753455946502</v>
      </c>
      <c r="M10" s="17">
        <v>0.44629308196440998</v>
      </c>
      <c r="N10" s="17">
        <v>0.417206793290546</v>
      </c>
      <c r="O10" s="17">
        <v>0.37491567365818401</v>
      </c>
      <c r="P10" s="17"/>
      <c r="Q10" s="17">
        <v>0.44376579617761802</v>
      </c>
      <c r="R10" s="17">
        <v>0.35056200720421399</v>
      </c>
      <c r="S10" s="17">
        <v>0.438958478123464</v>
      </c>
    </row>
    <row r="11" spans="2:19" x14ac:dyDescent="0.3">
      <c r="B11" s="18" t="s">
        <v>60</v>
      </c>
      <c r="C11" s="19">
        <v>0.17531604753400601</v>
      </c>
      <c r="D11" s="19">
        <v>0.16353331173243499</v>
      </c>
      <c r="E11" s="19">
        <v>0.187787599600472</v>
      </c>
      <c r="F11" s="19"/>
      <c r="G11" s="19">
        <v>0.14001437185948001</v>
      </c>
      <c r="H11" s="19">
        <v>0.19953726982928999</v>
      </c>
      <c r="I11" s="19">
        <v>0.175982179287892</v>
      </c>
      <c r="J11" s="19">
        <v>0.191269053996032</v>
      </c>
      <c r="K11" s="19"/>
      <c r="L11" s="19">
        <v>0.19159021010973901</v>
      </c>
      <c r="M11" s="19">
        <v>0.16885164632060301</v>
      </c>
      <c r="N11" s="19">
        <v>0.15874158223433901</v>
      </c>
      <c r="O11" s="19">
        <v>0.18398919530982</v>
      </c>
      <c r="P11" s="19"/>
      <c r="Q11" s="19">
        <v>0.17346931197659701</v>
      </c>
      <c r="R11" s="19">
        <v>0.14469566823646199</v>
      </c>
      <c r="S11" s="19">
        <v>0.155825564406738</v>
      </c>
    </row>
    <row r="12" spans="2:19" x14ac:dyDescent="0.3">
      <c r="B12" s="16"/>
    </row>
    <row r="13" spans="2:19" x14ac:dyDescent="0.3">
      <c r="B13" t="s">
        <v>51</v>
      </c>
    </row>
    <row r="14" spans="2:19" x14ac:dyDescent="0.3">
      <c r="B14" t="s">
        <v>52</v>
      </c>
    </row>
    <row r="16" spans="2:19" x14ac:dyDescent="0.3">
      <c r="B16"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S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260</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255</v>
      </c>
      <c r="C9" s="17">
        <v>0.32538722953062099</v>
      </c>
      <c r="D9" s="17">
        <v>0.330909741823045</v>
      </c>
      <c r="E9" s="17">
        <v>0.320425736521395</v>
      </c>
      <c r="F9" s="17"/>
      <c r="G9" s="17">
        <v>0.33874326034659402</v>
      </c>
      <c r="H9" s="17">
        <v>0.341551105940541</v>
      </c>
      <c r="I9" s="17">
        <v>0.35417481192656602</v>
      </c>
      <c r="J9" s="17">
        <v>0.26208440953721002</v>
      </c>
      <c r="K9" s="17"/>
      <c r="L9" s="17">
        <v>0.26714061787105198</v>
      </c>
      <c r="M9" s="17">
        <v>0.32992394383611201</v>
      </c>
      <c r="N9" s="17">
        <v>0.318574957262859</v>
      </c>
      <c r="O9" s="17">
        <v>0.38610707280234102</v>
      </c>
      <c r="P9" s="17"/>
      <c r="Q9" s="17">
        <v>0.30674433212834701</v>
      </c>
      <c r="R9" s="17">
        <v>0.52314498914565699</v>
      </c>
      <c r="S9" s="17">
        <v>0.337835456354179</v>
      </c>
    </row>
    <row r="10" spans="2:19" x14ac:dyDescent="0.3">
      <c r="B10" s="18" t="s">
        <v>256</v>
      </c>
      <c r="C10" s="17">
        <v>0.59396769319647502</v>
      </c>
      <c r="D10" s="17">
        <v>0.59672524309623498</v>
      </c>
      <c r="E10" s="17">
        <v>0.59143230888524001</v>
      </c>
      <c r="F10" s="17"/>
      <c r="G10" s="17">
        <v>0.60446282770229798</v>
      </c>
      <c r="H10" s="17">
        <v>0.59211474677213705</v>
      </c>
      <c r="I10" s="17">
        <v>0.555929905098974</v>
      </c>
      <c r="J10" s="17">
        <v>0.62079005275160204</v>
      </c>
      <c r="K10" s="17"/>
      <c r="L10" s="17">
        <v>0.64442118976318896</v>
      </c>
      <c r="M10" s="17">
        <v>0.59449234381481997</v>
      </c>
      <c r="N10" s="17">
        <v>0.61099638855043203</v>
      </c>
      <c r="O10" s="17">
        <v>0.52449900205802702</v>
      </c>
      <c r="P10" s="17"/>
      <c r="Q10" s="17">
        <v>0.61552175683309196</v>
      </c>
      <c r="R10" s="17">
        <v>0.39727230856773299</v>
      </c>
      <c r="S10" s="17">
        <v>0.58488557143711895</v>
      </c>
    </row>
    <row r="11" spans="2:19" x14ac:dyDescent="0.3">
      <c r="B11" s="18" t="s">
        <v>60</v>
      </c>
      <c r="C11" s="19">
        <v>8.0645077272903806E-2</v>
      </c>
      <c r="D11" s="19">
        <v>7.23650150807197E-2</v>
      </c>
      <c r="E11" s="19">
        <v>8.8141954593365796E-2</v>
      </c>
      <c r="F11" s="19"/>
      <c r="G11" s="19">
        <v>5.67939119511085E-2</v>
      </c>
      <c r="H11" s="19">
        <v>6.6334147287322495E-2</v>
      </c>
      <c r="I11" s="19">
        <v>8.9895282974460797E-2</v>
      </c>
      <c r="J11" s="19">
        <v>0.117125537711188</v>
      </c>
      <c r="K11" s="19"/>
      <c r="L11" s="19">
        <v>8.8438192365758797E-2</v>
      </c>
      <c r="M11" s="19">
        <v>7.5583712349067994E-2</v>
      </c>
      <c r="N11" s="19">
        <v>7.0428654186709197E-2</v>
      </c>
      <c r="O11" s="19">
        <v>8.9393925139631597E-2</v>
      </c>
      <c r="P11" s="19"/>
      <c r="Q11" s="19">
        <v>7.7733911038560699E-2</v>
      </c>
      <c r="R11" s="19">
        <v>7.9582702286609505E-2</v>
      </c>
      <c r="S11" s="19">
        <v>7.7278972208701904E-2</v>
      </c>
    </row>
    <row r="12" spans="2:19" x14ac:dyDescent="0.3">
      <c r="B12" s="16"/>
    </row>
    <row r="13" spans="2:19" x14ac:dyDescent="0.3">
      <c r="B13" t="s">
        <v>51</v>
      </c>
    </row>
    <row r="14" spans="2:19" x14ac:dyDescent="0.3">
      <c r="B14" t="s">
        <v>52</v>
      </c>
    </row>
    <row r="16" spans="2:19" x14ac:dyDescent="0.3">
      <c r="B16"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S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261</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255</v>
      </c>
      <c r="C9" s="17">
        <v>0.52108261345540297</v>
      </c>
      <c r="D9" s="17">
        <v>0.50100522470083297</v>
      </c>
      <c r="E9" s="17">
        <v>0.54159074894753101</v>
      </c>
      <c r="F9" s="17"/>
      <c r="G9" s="17">
        <v>0.56999196258186002</v>
      </c>
      <c r="H9" s="17">
        <v>0.49069993871810402</v>
      </c>
      <c r="I9" s="17">
        <v>0.52032422535745504</v>
      </c>
      <c r="J9" s="17">
        <v>0.49033181157452099</v>
      </c>
      <c r="K9" s="17"/>
      <c r="L9" s="17">
        <v>0.38194016273826198</v>
      </c>
      <c r="M9" s="17">
        <v>0.51951271518852704</v>
      </c>
      <c r="N9" s="17">
        <v>0.53874849080159004</v>
      </c>
      <c r="O9" s="17">
        <v>0.64278496999572299</v>
      </c>
      <c r="P9" s="17"/>
      <c r="Q9" s="17">
        <v>0.51232924337414099</v>
      </c>
      <c r="R9" s="17">
        <v>0.63513722450200305</v>
      </c>
      <c r="S9" s="17">
        <v>0.47498404914127601</v>
      </c>
    </row>
    <row r="10" spans="2:19" x14ac:dyDescent="0.3">
      <c r="B10" s="18" t="s">
        <v>256</v>
      </c>
      <c r="C10" s="17">
        <v>0.393775712958917</v>
      </c>
      <c r="D10" s="17">
        <v>0.419472732060238</v>
      </c>
      <c r="E10" s="17">
        <v>0.36755878900330902</v>
      </c>
      <c r="F10" s="17"/>
      <c r="G10" s="17">
        <v>0.37273334066228703</v>
      </c>
      <c r="H10" s="17">
        <v>0.42374116639647502</v>
      </c>
      <c r="I10" s="17">
        <v>0.38799087212946998</v>
      </c>
      <c r="J10" s="17">
        <v>0.39485220100115898</v>
      </c>
      <c r="K10" s="17"/>
      <c r="L10" s="17">
        <v>0.52295493790692105</v>
      </c>
      <c r="M10" s="17">
        <v>0.40222552928157901</v>
      </c>
      <c r="N10" s="17">
        <v>0.38800117467838302</v>
      </c>
      <c r="O10" s="17">
        <v>0.261713252075778</v>
      </c>
      <c r="P10" s="17"/>
      <c r="Q10" s="17">
        <v>0.40638376861620401</v>
      </c>
      <c r="R10" s="17">
        <v>0.297476348005275</v>
      </c>
      <c r="S10" s="17">
        <v>0.44896776165918201</v>
      </c>
    </row>
    <row r="11" spans="2:19" x14ac:dyDescent="0.3">
      <c r="B11" s="18" t="s">
        <v>60</v>
      </c>
      <c r="C11" s="19">
        <v>8.5141673585680006E-2</v>
      </c>
      <c r="D11" s="19">
        <v>7.9522043238928697E-2</v>
      </c>
      <c r="E11" s="19">
        <v>9.0850462049159697E-2</v>
      </c>
      <c r="F11" s="19"/>
      <c r="G11" s="19">
        <v>5.7274696755852797E-2</v>
      </c>
      <c r="H11" s="19">
        <v>8.5558894885420206E-2</v>
      </c>
      <c r="I11" s="19">
        <v>9.1684902513074901E-2</v>
      </c>
      <c r="J11" s="19">
        <v>0.114815987424319</v>
      </c>
      <c r="K11" s="19"/>
      <c r="L11" s="19">
        <v>9.5104899354817293E-2</v>
      </c>
      <c r="M11" s="19">
        <v>7.82617555298942E-2</v>
      </c>
      <c r="N11" s="19">
        <v>7.3250334520026897E-2</v>
      </c>
      <c r="O11" s="19">
        <v>9.5501777928498899E-2</v>
      </c>
      <c r="P11" s="19"/>
      <c r="Q11" s="19">
        <v>8.1286988009654906E-2</v>
      </c>
      <c r="R11" s="19">
        <v>6.7386427492722098E-2</v>
      </c>
      <c r="S11" s="19">
        <v>7.6048189199541594E-2</v>
      </c>
    </row>
    <row r="12" spans="2:19" x14ac:dyDescent="0.3">
      <c r="B12" s="16"/>
    </row>
    <row r="13" spans="2:19" x14ac:dyDescent="0.3">
      <c r="B13" t="s">
        <v>51</v>
      </c>
    </row>
    <row r="14" spans="2:19" x14ac:dyDescent="0.3">
      <c r="B14" t="s">
        <v>52</v>
      </c>
    </row>
    <row r="16" spans="2:19" x14ac:dyDescent="0.3">
      <c r="B16"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S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266</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262</v>
      </c>
      <c r="C9" s="17">
        <v>0.18950479997004499</v>
      </c>
      <c r="D9" s="17">
        <v>0.183883918197115</v>
      </c>
      <c r="E9" s="17">
        <v>0.19556997306305701</v>
      </c>
      <c r="F9" s="17"/>
      <c r="G9" s="17">
        <v>0.22155790612809501</v>
      </c>
      <c r="H9" s="17">
        <v>0.18583863402540901</v>
      </c>
      <c r="I9" s="17">
        <v>0.19222313047689801</v>
      </c>
      <c r="J9" s="17">
        <v>0.149304580207377</v>
      </c>
      <c r="K9" s="17"/>
      <c r="L9" s="17">
        <v>0.137041858690614</v>
      </c>
      <c r="M9" s="17">
        <v>0.20994872636423501</v>
      </c>
      <c r="N9" s="17">
        <v>0.20644019272044301</v>
      </c>
      <c r="O9" s="17">
        <v>0.20150972693928401</v>
      </c>
      <c r="P9" s="17"/>
      <c r="Q9" s="17">
        <v>0.175821795358097</v>
      </c>
      <c r="R9" s="17">
        <v>0.31206181898693403</v>
      </c>
      <c r="S9" s="17">
        <v>0.23880896483181099</v>
      </c>
    </row>
    <row r="10" spans="2:19" x14ac:dyDescent="0.3">
      <c r="B10" s="18" t="s">
        <v>263</v>
      </c>
      <c r="C10" s="17">
        <v>0.42817335719482702</v>
      </c>
      <c r="D10" s="17">
        <v>0.43165159338881898</v>
      </c>
      <c r="E10" s="17">
        <v>0.42412845799098098</v>
      </c>
      <c r="F10" s="17"/>
      <c r="G10" s="17">
        <v>0.48329756659411399</v>
      </c>
      <c r="H10" s="17">
        <v>0.44291134243003499</v>
      </c>
      <c r="I10" s="17">
        <v>0.39762675499394101</v>
      </c>
      <c r="J10" s="17">
        <v>0.37158206720721698</v>
      </c>
      <c r="K10" s="17"/>
      <c r="L10" s="17">
        <v>0.40353717900253999</v>
      </c>
      <c r="M10" s="17">
        <v>0.44633133604551101</v>
      </c>
      <c r="N10" s="17">
        <v>0.38862392494415199</v>
      </c>
      <c r="O10" s="17">
        <v>0.47601580490173201</v>
      </c>
      <c r="P10" s="17"/>
      <c r="Q10" s="17">
        <v>0.43282746301465602</v>
      </c>
      <c r="R10" s="17">
        <v>0.40417280048745902</v>
      </c>
      <c r="S10" s="17">
        <v>0.42195354768809801</v>
      </c>
    </row>
    <row r="11" spans="2:19" x14ac:dyDescent="0.3">
      <c r="B11" s="18" t="s">
        <v>264</v>
      </c>
      <c r="C11" s="17">
        <v>0.27461709973868997</v>
      </c>
      <c r="D11" s="17">
        <v>0.27537731002847399</v>
      </c>
      <c r="E11" s="17">
        <v>0.27391199349816597</v>
      </c>
      <c r="F11" s="17"/>
      <c r="G11" s="17">
        <v>0.25070357972707802</v>
      </c>
      <c r="H11" s="17">
        <v>0.27246051588114201</v>
      </c>
      <c r="I11" s="17">
        <v>0.29075751526465798</v>
      </c>
      <c r="J11" s="17">
        <v>0.29353703550344901</v>
      </c>
      <c r="K11" s="17"/>
      <c r="L11" s="17">
        <v>0.29785150037115599</v>
      </c>
      <c r="M11" s="17">
        <v>0.25657373888464202</v>
      </c>
      <c r="N11" s="17">
        <v>0.30909228435423303</v>
      </c>
      <c r="O11" s="17">
        <v>0.233549564923374</v>
      </c>
      <c r="P11" s="17"/>
      <c r="Q11" s="17">
        <v>0.28236911676166598</v>
      </c>
      <c r="R11" s="17">
        <v>0.22011240540584201</v>
      </c>
      <c r="S11" s="17">
        <v>0.26877647029299301</v>
      </c>
    </row>
    <row r="12" spans="2:19" x14ac:dyDescent="0.3">
      <c r="B12" s="18" t="s">
        <v>265</v>
      </c>
      <c r="C12" s="17">
        <v>2.5783113813147501E-2</v>
      </c>
      <c r="D12" s="17">
        <v>2.26653152282098E-2</v>
      </c>
      <c r="E12" s="17">
        <v>2.91186980415916E-2</v>
      </c>
      <c r="F12" s="17"/>
      <c r="G12" s="17">
        <v>8.9307773596372306E-3</v>
      </c>
      <c r="H12" s="17">
        <v>3.0367502092623799E-2</v>
      </c>
      <c r="I12" s="17">
        <v>2.3396438672907301E-2</v>
      </c>
      <c r="J12" s="17">
        <v>4.3422407071795802E-2</v>
      </c>
      <c r="K12" s="17"/>
      <c r="L12" s="17">
        <v>1.6129793930757901E-2</v>
      </c>
      <c r="M12" s="17">
        <v>2.2138859771105399E-2</v>
      </c>
      <c r="N12" s="17">
        <v>3.6195051525857398E-2</v>
      </c>
      <c r="O12" s="17">
        <v>2.8098314942309899E-2</v>
      </c>
      <c r="P12" s="17"/>
      <c r="Q12" s="17">
        <v>2.22622720868134E-2</v>
      </c>
      <c r="R12" s="17">
        <v>3.4725329085049501E-2</v>
      </c>
      <c r="S12" s="17">
        <v>3.0360353738870301E-2</v>
      </c>
    </row>
    <row r="13" spans="2:19" x14ac:dyDescent="0.3">
      <c r="B13" s="18" t="s">
        <v>60</v>
      </c>
      <c r="C13" s="19">
        <v>8.1921629283290498E-2</v>
      </c>
      <c r="D13" s="19">
        <v>8.6421863157381998E-2</v>
      </c>
      <c r="E13" s="19">
        <v>7.7270877406205196E-2</v>
      </c>
      <c r="F13" s="19"/>
      <c r="G13" s="19">
        <v>3.55101701910766E-2</v>
      </c>
      <c r="H13" s="19">
        <v>6.8422005570789299E-2</v>
      </c>
      <c r="I13" s="19">
        <v>9.5996160591595506E-2</v>
      </c>
      <c r="J13" s="19">
        <v>0.14215391001016101</v>
      </c>
      <c r="K13" s="19"/>
      <c r="L13" s="19">
        <v>0.14543966800493199</v>
      </c>
      <c r="M13" s="19">
        <v>6.5007338934506803E-2</v>
      </c>
      <c r="N13" s="19">
        <v>5.9648546455314297E-2</v>
      </c>
      <c r="O13" s="19">
        <v>6.0826588293300003E-2</v>
      </c>
      <c r="P13" s="19"/>
      <c r="Q13" s="19">
        <v>8.6719352778767703E-2</v>
      </c>
      <c r="R13" s="19">
        <v>2.8927646034715399E-2</v>
      </c>
      <c r="S13" s="19">
        <v>4.01006634482277E-2</v>
      </c>
    </row>
    <row r="14" spans="2:19" x14ac:dyDescent="0.3">
      <c r="B14" s="16"/>
    </row>
    <row r="15" spans="2:19" x14ac:dyDescent="0.3">
      <c r="B15" t="s">
        <v>51</v>
      </c>
    </row>
    <row r="16" spans="2:19" x14ac:dyDescent="0.3">
      <c r="B16" t="s">
        <v>52</v>
      </c>
    </row>
    <row r="18" spans="2:2" x14ac:dyDescent="0.3">
      <c r="B18"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S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269</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43.2" x14ac:dyDescent="0.3">
      <c r="B9" s="18" t="s">
        <v>267</v>
      </c>
      <c r="C9" s="17">
        <v>0.68464896845604695</v>
      </c>
      <c r="D9" s="17">
        <v>0.68647290522041904</v>
      </c>
      <c r="E9" s="17">
        <v>0.68253278259584904</v>
      </c>
      <c r="F9" s="17"/>
      <c r="G9" s="17">
        <v>0.704032144758584</v>
      </c>
      <c r="H9" s="17">
        <v>0.70673561944460705</v>
      </c>
      <c r="I9" s="17">
        <v>0.68701959608960295</v>
      </c>
      <c r="J9" s="17">
        <v>0.63567655663977696</v>
      </c>
      <c r="K9" s="17"/>
      <c r="L9" s="17">
        <v>0.65416578306747697</v>
      </c>
      <c r="M9" s="17">
        <v>0.73049513950351697</v>
      </c>
      <c r="N9" s="17">
        <v>0.68285026606021304</v>
      </c>
      <c r="O9" s="17">
        <v>0.66749535034266205</v>
      </c>
      <c r="P9" s="17"/>
      <c r="Q9" s="17">
        <v>0.68778979168501597</v>
      </c>
      <c r="R9" s="17">
        <v>0.70974517819921501</v>
      </c>
      <c r="S9" s="17">
        <v>0.68848970100496898</v>
      </c>
    </row>
    <row r="10" spans="2:19" ht="43.2" x14ac:dyDescent="0.3">
      <c r="B10" s="18" t="s">
        <v>268</v>
      </c>
      <c r="C10" s="17">
        <v>0.24401198260680701</v>
      </c>
      <c r="D10" s="17">
        <v>0.24803238261499999</v>
      </c>
      <c r="E10" s="17">
        <v>0.23967904603571599</v>
      </c>
      <c r="F10" s="17"/>
      <c r="G10" s="17">
        <v>0.24478340966380299</v>
      </c>
      <c r="H10" s="17">
        <v>0.229665830978977</v>
      </c>
      <c r="I10" s="17">
        <v>0.24640609210120401</v>
      </c>
      <c r="J10" s="17">
        <v>0.25759891892880399</v>
      </c>
      <c r="K10" s="17"/>
      <c r="L10" s="17">
        <v>0.233138715704684</v>
      </c>
      <c r="M10" s="17">
        <v>0.21540348638666401</v>
      </c>
      <c r="N10" s="17">
        <v>0.26199184708115197</v>
      </c>
      <c r="O10" s="17">
        <v>0.26634887628279902</v>
      </c>
      <c r="P10" s="17"/>
      <c r="Q10" s="17">
        <v>0.24250985800015401</v>
      </c>
      <c r="R10" s="17">
        <v>0.239736684887561</v>
      </c>
      <c r="S10" s="17">
        <v>0.27169887399294002</v>
      </c>
    </row>
    <row r="11" spans="2:19" x14ac:dyDescent="0.3">
      <c r="B11" s="18" t="s">
        <v>78</v>
      </c>
      <c r="C11" s="19">
        <v>7.1339048937146099E-2</v>
      </c>
      <c r="D11" s="19">
        <v>6.5494712164580998E-2</v>
      </c>
      <c r="E11" s="19">
        <v>7.7788171368434994E-2</v>
      </c>
      <c r="F11" s="19"/>
      <c r="G11" s="19">
        <v>5.1184445577612203E-2</v>
      </c>
      <c r="H11" s="19">
        <v>6.3598549576416002E-2</v>
      </c>
      <c r="I11" s="19">
        <v>6.6574311809192599E-2</v>
      </c>
      <c r="J11" s="19">
        <v>0.106724524431419</v>
      </c>
      <c r="K11" s="19"/>
      <c r="L11" s="19">
        <v>0.112695501227839</v>
      </c>
      <c r="M11" s="19">
        <v>5.4101374109818703E-2</v>
      </c>
      <c r="N11" s="19">
        <v>5.5157886858634299E-2</v>
      </c>
      <c r="O11" s="19">
        <v>6.6155773374538998E-2</v>
      </c>
      <c r="P11" s="19"/>
      <c r="Q11" s="19">
        <v>6.97003503148306E-2</v>
      </c>
      <c r="R11" s="19">
        <v>5.0518136913223897E-2</v>
      </c>
      <c r="S11" s="19">
        <v>3.9811425002091297E-2</v>
      </c>
    </row>
    <row r="12" spans="2:19" x14ac:dyDescent="0.3">
      <c r="B12" s="16"/>
    </row>
    <row r="13" spans="2:19" x14ac:dyDescent="0.3">
      <c r="B13" t="s">
        <v>51</v>
      </c>
    </row>
    <row r="14" spans="2:19" x14ac:dyDescent="0.3">
      <c r="B14" t="s">
        <v>52</v>
      </c>
    </row>
    <row r="16" spans="2:19" x14ac:dyDescent="0.3">
      <c r="B16"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S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276</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28.8" x14ac:dyDescent="0.3">
      <c r="B9" s="18" t="s">
        <v>270</v>
      </c>
      <c r="C9" s="17">
        <v>4.03127257634672E-2</v>
      </c>
      <c r="D9" s="17">
        <v>3.4335785255109101E-2</v>
      </c>
      <c r="E9" s="17">
        <v>4.6629310932691702E-2</v>
      </c>
      <c r="F9" s="17"/>
      <c r="G9" s="17">
        <v>3.50126897024318E-2</v>
      </c>
      <c r="H9" s="17">
        <v>3.7490601741225899E-2</v>
      </c>
      <c r="I9" s="17">
        <v>5.0439829190113597E-2</v>
      </c>
      <c r="J9" s="17">
        <v>4.1924693216176499E-2</v>
      </c>
      <c r="K9" s="17"/>
      <c r="L9" s="17">
        <v>3.7605530238828899E-2</v>
      </c>
      <c r="M9" s="17">
        <v>2.4340380189947899E-2</v>
      </c>
      <c r="N9" s="17">
        <v>3.5949492335188099E-2</v>
      </c>
      <c r="O9" s="17">
        <v>6.5021812111731705E-2</v>
      </c>
      <c r="P9" s="17"/>
      <c r="Q9" s="17">
        <v>3.6905510270160299E-2</v>
      </c>
      <c r="R9" s="17">
        <v>8.25218520252467E-2</v>
      </c>
      <c r="S9" s="17">
        <v>5.2445427359005599E-2</v>
      </c>
    </row>
    <row r="10" spans="2:19" ht="28.8" x14ac:dyDescent="0.3">
      <c r="B10" s="18" t="s">
        <v>271</v>
      </c>
      <c r="C10" s="17">
        <v>9.9501970946811097E-2</v>
      </c>
      <c r="D10" s="17">
        <v>8.95330780396357E-2</v>
      </c>
      <c r="E10" s="17">
        <v>0.10914289074172701</v>
      </c>
      <c r="F10" s="17"/>
      <c r="G10" s="17">
        <v>0.122888296484664</v>
      </c>
      <c r="H10" s="17">
        <v>9.7624174175639802E-2</v>
      </c>
      <c r="I10" s="17">
        <v>9.8756666623046205E-2</v>
      </c>
      <c r="J10" s="17">
        <v>6.9909803762149295E-2</v>
      </c>
      <c r="K10" s="17"/>
      <c r="L10" s="17">
        <v>8.20848733648257E-2</v>
      </c>
      <c r="M10" s="17">
        <v>9.7222067315662603E-2</v>
      </c>
      <c r="N10" s="17">
        <v>0.112814949605393</v>
      </c>
      <c r="O10" s="17">
        <v>0.104962528200085</v>
      </c>
      <c r="P10" s="17"/>
      <c r="Q10" s="17">
        <v>9.3931356420982506E-2</v>
      </c>
      <c r="R10" s="17">
        <v>0.13190402725943001</v>
      </c>
      <c r="S10" s="17">
        <v>0.14952823545598201</v>
      </c>
    </row>
    <row r="11" spans="2:19" ht="28.8" x14ac:dyDescent="0.3">
      <c r="B11" s="18" t="s">
        <v>272</v>
      </c>
      <c r="C11" s="17">
        <v>0.23283393350213599</v>
      </c>
      <c r="D11" s="17">
        <v>0.229952008662754</v>
      </c>
      <c r="E11" s="17">
        <v>0.23466867476650899</v>
      </c>
      <c r="F11" s="17"/>
      <c r="G11" s="17">
        <v>0.28812126881589301</v>
      </c>
      <c r="H11" s="17">
        <v>0.238262915587486</v>
      </c>
      <c r="I11" s="17">
        <v>0.19793349318662801</v>
      </c>
      <c r="J11" s="17">
        <v>0.18352266889428501</v>
      </c>
      <c r="K11" s="17"/>
      <c r="L11" s="17">
        <v>0.17672209465834801</v>
      </c>
      <c r="M11" s="17">
        <v>0.24506333048499099</v>
      </c>
      <c r="N11" s="17">
        <v>0.244066782862359</v>
      </c>
      <c r="O11" s="17">
        <v>0.26355002213557499</v>
      </c>
      <c r="P11" s="17"/>
      <c r="Q11" s="17">
        <v>0.23532308871041299</v>
      </c>
      <c r="R11" s="17">
        <v>0.23434843547335599</v>
      </c>
      <c r="S11" s="17">
        <v>0.23075602580549401</v>
      </c>
    </row>
    <row r="12" spans="2:19" ht="28.8" x14ac:dyDescent="0.3">
      <c r="B12" s="18" t="s">
        <v>273</v>
      </c>
      <c r="C12" s="17">
        <v>0.172990477054972</v>
      </c>
      <c r="D12" s="17">
        <v>0.18345123264518701</v>
      </c>
      <c r="E12" s="17">
        <v>0.16288889282119601</v>
      </c>
      <c r="F12" s="17"/>
      <c r="G12" s="17">
        <v>0.2058672762189</v>
      </c>
      <c r="H12" s="17">
        <v>0.15953097358561599</v>
      </c>
      <c r="I12" s="17">
        <v>0.164955884998646</v>
      </c>
      <c r="J12" s="17">
        <v>0.15212505430050699</v>
      </c>
      <c r="K12" s="17"/>
      <c r="L12" s="17">
        <v>8.4800520452179701E-2</v>
      </c>
      <c r="M12" s="17">
        <v>0.154602960504126</v>
      </c>
      <c r="N12" s="17">
        <v>0.18573044767847099</v>
      </c>
      <c r="O12" s="17">
        <v>0.26726600643269099</v>
      </c>
      <c r="P12" s="17"/>
      <c r="Q12" s="17">
        <v>0.16454050530431599</v>
      </c>
      <c r="R12" s="17">
        <v>0.19962924658519399</v>
      </c>
      <c r="S12" s="17">
        <v>0.18997394665646999</v>
      </c>
    </row>
    <row r="13" spans="2:19" ht="28.8" x14ac:dyDescent="0.3">
      <c r="B13" s="18" t="s">
        <v>274</v>
      </c>
      <c r="C13" s="17">
        <v>2.6030022362307E-2</v>
      </c>
      <c r="D13" s="17">
        <v>3.1517577666339301E-2</v>
      </c>
      <c r="E13" s="17">
        <v>1.9969671885126199E-2</v>
      </c>
      <c r="F13" s="17"/>
      <c r="G13" s="17">
        <v>2.0175737070871402E-2</v>
      </c>
      <c r="H13" s="17">
        <v>3.3079349203608402E-2</v>
      </c>
      <c r="I13" s="17">
        <v>3.3795223562555501E-2</v>
      </c>
      <c r="J13" s="17">
        <v>1.9099700605305799E-2</v>
      </c>
      <c r="K13" s="17"/>
      <c r="L13" s="17">
        <v>1.86563362069781E-2</v>
      </c>
      <c r="M13" s="17">
        <v>3.4196413087700002E-2</v>
      </c>
      <c r="N13" s="17">
        <v>2.4096654474768001E-2</v>
      </c>
      <c r="O13" s="17">
        <v>2.6665746526140399E-2</v>
      </c>
      <c r="P13" s="17"/>
      <c r="Q13" s="17">
        <v>2.6910580928085001E-2</v>
      </c>
      <c r="R13" s="17">
        <v>3.45775581515574E-2</v>
      </c>
      <c r="S13" s="17">
        <v>3.0519425187314101E-2</v>
      </c>
    </row>
    <row r="14" spans="2:19" ht="28.8" x14ac:dyDescent="0.3">
      <c r="B14" s="18" t="s">
        <v>275</v>
      </c>
      <c r="C14" s="17">
        <v>0.34838342958304302</v>
      </c>
      <c r="D14" s="17">
        <v>0.354296623806511</v>
      </c>
      <c r="E14" s="17">
        <v>0.343038831017003</v>
      </c>
      <c r="F14" s="17"/>
      <c r="G14" s="17">
        <v>0.27577840016513999</v>
      </c>
      <c r="H14" s="17">
        <v>0.35454114490746502</v>
      </c>
      <c r="I14" s="17">
        <v>0.35384835566811401</v>
      </c>
      <c r="J14" s="17">
        <v>0.43373092257679502</v>
      </c>
      <c r="K14" s="17"/>
      <c r="L14" s="17">
        <v>0.48533867378338402</v>
      </c>
      <c r="M14" s="17">
        <v>0.35795401122307002</v>
      </c>
      <c r="N14" s="17">
        <v>0.335677505703182</v>
      </c>
      <c r="O14" s="17">
        <v>0.21484177525890399</v>
      </c>
      <c r="P14" s="17"/>
      <c r="Q14" s="17">
        <v>0.36323941900260898</v>
      </c>
      <c r="R14" s="17">
        <v>0.24834659786548299</v>
      </c>
      <c r="S14" s="17">
        <v>0.28435710470650699</v>
      </c>
    </row>
    <row r="15" spans="2:19" x14ac:dyDescent="0.3">
      <c r="B15" s="18" t="s">
        <v>78</v>
      </c>
      <c r="C15" s="19">
        <v>7.9947440787263499E-2</v>
      </c>
      <c r="D15" s="19">
        <v>7.6913693924463594E-2</v>
      </c>
      <c r="E15" s="19">
        <v>8.3661727835746005E-2</v>
      </c>
      <c r="F15" s="19"/>
      <c r="G15" s="19">
        <v>5.2156331542099803E-2</v>
      </c>
      <c r="H15" s="19">
        <v>7.9470840798959094E-2</v>
      </c>
      <c r="I15" s="19">
        <v>0.100270546770897</v>
      </c>
      <c r="J15" s="19">
        <v>9.9687156644781102E-2</v>
      </c>
      <c r="K15" s="19"/>
      <c r="L15" s="19">
        <v>0.114791971295456</v>
      </c>
      <c r="M15" s="19">
        <v>8.6620837194503197E-2</v>
      </c>
      <c r="N15" s="19">
        <v>6.1664167340638697E-2</v>
      </c>
      <c r="O15" s="19">
        <v>5.7692109334871698E-2</v>
      </c>
      <c r="P15" s="19"/>
      <c r="Q15" s="19">
        <v>7.9149539363433594E-2</v>
      </c>
      <c r="R15" s="19">
        <v>6.8672282639733101E-2</v>
      </c>
      <c r="S15" s="19">
        <v>6.2419834829227798E-2</v>
      </c>
    </row>
    <row r="16" spans="2:19" x14ac:dyDescent="0.3">
      <c r="B16" s="16"/>
    </row>
    <row r="17" spans="2:2" x14ac:dyDescent="0.3">
      <c r="B17" t="s">
        <v>51</v>
      </c>
    </row>
    <row r="18" spans="2:2" x14ac:dyDescent="0.3">
      <c r="B18" t="s">
        <v>52</v>
      </c>
    </row>
    <row r="20" spans="2:2" x14ac:dyDescent="0.3">
      <c r="B20"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S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279</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43.2" x14ac:dyDescent="0.3">
      <c r="B9" s="18" t="s">
        <v>277</v>
      </c>
      <c r="C9" s="17">
        <v>0.26998972125963899</v>
      </c>
      <c r="D9" s="17">
        <v>0.26814708988082803</v>
      </c>
      <c r="E9" s="17">
        <v>0.27013258413251401</v>
      </c>
      <c r="F9" s="17"/>
      <c r="G9" s="17">
        <v>0.271756461256972</v>
      </c>
      <c r="H9" s="17">
        <v>0.26917012209392999</v>
      </c>
      <c r="I9" s="17">
        <v>0.28802746745572999</v>
      </c>
      <c r="J9" s="17">
        <v>0.25373073939683399</v>
      </c>
      <c r="K9" s="17"/>
      <c r="L9" s="17">
        <v>0.19099575698586699</v>
      </c>
      <c r="M9" s="17">
        <v>0.29726469930739002</v>
      </c>
      <c r="N9" s="17">
        <v>0.28845238711647198</v>
      </c>
      <c r="O9" s="17">
        <v>0.29948293119360198</v>
      </c>
      <c r="P9" s="17"/>
      <c r="Q9" s="17">
        <v>0.249531300157185</v>
      </c>
      <c r="R9" s="17">
        <v>0.413581672407071</v>
      </c>
      <c r="S9" s="17">
        <v>0.32506019086530202</v>
      </c>
    </row>
    <row r="10" spans="2:19" ht="43.2" x14ac:dyDescent="0.3">
      <c r="B10" s="18" t="s">
        <v>278</v>
      </c>
      <c r="C10" s="17">
        <v>0.54617107467261805</v>
      </c>
      <c r="D10" s="17">
        <v>0.54833087050810703</v>
      </c>
      <c r="E10" s="17">
        <v>0.54499475781412399</v>
      </c>
      <c r="F10" s="17"/>
      <c r="G10" s="17">
        <v>0.58922599109857499</v>
      </c>
      <c r="H10" s="17">
        <v>0.55950637067474696</v>
      </c>
      <c r="I10" s="17">
        <v>0.52849770081505298</v>
      </c>
      <c r="J10" s="17">
        <v>0.491776560201308</v>
      </c>
      <c r="K10" s="17"/>
      <c r="L10" s="17">
        <v>0.57396231221809002</v>
      </c>
      <c r="M10" s="17">
        <v>0.53632389231772604</v>
      </c>
      <c r="N10" s="17">
        <v>0.55024237723859004</v>
      </c>
      <c r="O10" s="17">
        <v>0.52461958068862702</v>
      </c>
      <c r="P10" s="17"/>
      <c r="Q10" s="17">
        <v>0.56780244006449798</v>
      </c>
      <c r="R10" s="17">
        <v>0.46487383061947601</v>
      </c>
      <c r="S10" s="17">
        <v>0.51282450636517096</v>
      </c>
    </row>
    <row r="11" spans="2:19" x14ac:dyDescent="0.3">
      <c r="B11" s="18" t="s">
        <v>92</v>
      </c>
      <c r="C11" s="19">
        <v>0.18383920406774201</v>
      </c>
      <c r="D11" s="19">
        <v>0.183522039611064</v>
      </c>
      <c r="E11" s="19">
        <v>0.184872658053362</v>
      </c>
      <c r="F11" s="19"/>
      <c r="G11" s="19">
        <v>0.13901754764445301</v>
      </c>
      <c r="H11" s="19">
        <v>0.171323507231323</v>
      </c>
      <c r="I11" s="19">
        <v>0.183474831729217</v>
      </c>
      <c r="J11" s="19">
        <v>0.25449270040185801</v>
      </c>
      <c r="K11" s="19"/>
      <c r="L11" s="19">
        <v>0.23504193079604299</v>
      </c>
      <c r="M11" s="19">
        <v>0.166411408374883</v>
      </c>
      <c r="N11" s="19">
        <v>0.16130523564493801</v>
      </c>
      <c r="O11" s="19">
        <v>0.17589748811777101</v>
      </c>
      <c r="P11" s="19"/>
      <c r="Q11" s="19">
        <v>0.18266625977831699</v>
      </c>
      <c r="R11" s="19">
        <v>0.121544496973453</v>
      </c>
      <c r="S11" s="19">
        <v>0.16211530276952699</v>
      </c>
    </row>
    <row r="12" spans="2:19" x14ac:dyDescent="0.3">
      <c r="B12" s="16"/>
    </row>
    <row r="13" spans="2:19" x14ac:dyDescent="0.3">
      <c r="B13" t="s">
        <v>51</v>
      </c>
    </row>
    <row r="14" spans="2:19" x14ac:dyDescent="0.3">
      <c r="B14" t="s">
        <v>52</v>
      </c>
    </row>
    <row r="16" spans="2:19" x14ac:dyDescent="0.3">
      <c r="B16"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G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7" width="20.6640625" customWidth="1"/>
  </cols>
  <sheetData>
    <row r="2" spans="2:7" ht="40.049999999999997" customHeight="1" x14ac:dyDescent="0.3">
      <c r="D2" s="30" t="s">
        <v>289</v>
      </c>
      <c r="E2" s="26"/>
      <c r="F2" s="26"/>
      <c r="G2" s="26"/>
    </row>
    <row r="6" spans="2:7" ht="49.95" customHeight="1" x14ac:dyDescent="0.3">
      <c r="B6" s="23" t="s">
        <v>15</v>
      </c>
      <c r="C6" s="23" t="s">
        <v>280</v>
      </c>
      <c r="D6" s="23" t="s">
        <v>281</v>
      </c>
      <c r="E6" s="23" t="s">
        <v>282</v>
      </c>
      <c r="F6" s="23" t="s">
        <v>283</v>
      </c>
    </row>
    <row r="7" spans="2:7" x14ac:dyDescent="0.3">
      <c r="B7" s="18" t="s">
        <v>284</v>
      </c>
      <c r="C7" s="17">
        <v>3.6906227782462102E-2</v>
      </c>
      <c r="D7" s="17">
        <v>3.5368454027520799E-2</v>
      </c>
      <c r="E7" s="17">
        <v>4.5951814218546001E-2</v>
      </c>
      <c r="F7" s="17">
        <v>6.26965435562718E-2</v>
      </c>
    </row>
    <row r="8" spans="2:7" x14ac:dyDescent="0.3">
      <c r="B8" s="18" t="s">
        <v>285</v>
      </c>
      <c r="C8" s="17">
        <v>9.7194837335266404E-2</v>
      </c>
      <c r="D8" s="17">
        <v>7.9952474877809002E-2</v>
      </c>
      <c r="E8" s="17">
        <v>0.108664915737663</v>
      </c>
      <c r="F8" s="17">
        <v>0.15796602677697699</v>
      </c>
    </row>
    <row r="9" spans="2:7" ht="28.8" x14ac:dyDescent="0.3">
      <c r="B9" s="18" t="s">
        <v>286</v>
      </c>
      <c r="C9" s="17">
        <v>0.22408521651806901</v>
      </c>
      <c r="D9" s="17">
        <v>0.24994316889340101</v>
      </c>
      <c r="E9" s="17">
        <v>0.224886598566441</v>
      </c>
      <c r="F9" s="17">
        <v>0.221539735576811</v>
      </c>
    </row>
    <row r="10" spans="2:7" ht="43.2" x14ac:dyDescent="0.3">
      <c r="B10" s="18" t="s">
        <v>287</v>
      </c>
      <c r="C10" s="17">
        <v>0.14652635070325501</v>
      </c>
      <c r="D10" s="17">
        <v>0.17808244861786601</v>
      </c>
      <c r="E10" s="17">
        <v>0.164191376699724</v>
      </c>
      <c r="F10" s="17">
        <v>0.163318770890825</v>
      </c>
    </row>
    <row r="11" spans="2:7" x14ac:dyDescent="0.3">
      <c r="B11" s="18" t="s">
        <v>288</v>
      </c>
      <c r="C11" s="17">
        <v>0.29946531106010399</v>
      </c>
      <c r="D11" s="17">
        <v>0.32151856169075899</v>
      </c>
      <c r="E11" s="17">
        <v>0.22330154978042799</v>
      </c>
      <c r="F11" s="17">
        <v>0.19275673927426501</v>
      </c>
    </row>
    <row r="12" spans="2:7" x14ac:dyDescent="0.3">
      <c r="B12" s="18" t="s">
        <v>78</v>
      </c>
      <c r="C12" s="17">
        <v>0.182887724565029</v>
      </c>
      <c r="D12" s="17">
        <v>0.123207841872312</v>
      </c>
      <c r="E12" s="17">
        <v>0.222145430695558</v>
      </c>
      <c r="F12" s="17">
        <v>0.191529580622122</v>
      </c>
    </row>
    <row r="13" spans="2:7" x14ac:dyDescent="0.3">
      <c r="B13" s="18" t="s">
        <v>92</v>
      </c>
      <c r="C13" s="17">
        <v>1.2934332035815401E-2</v>
      </c>
      <c r="D13" s="17">
        <v>1.1927050020332799E-2</v>
      </c>
      <c r="E13" s="17">
        <v>1.08583143016397E-2</v>
      </c>
      <c r="F13" s="17">
        <v>1.01926033027285E-2</v>
      </c>
    </row>
    <row r="14" spans="2:7" x14ac:dyDescent="0.3">
      <c r="B14" s="16"/>
      <c r="C14" s="16"/>
      <c r="D14" s="16"/>
      <c r="E14" s="16"/>
      <c r="F14" s="16"/>
    </row>
    <row r="15" spans="2:7" x14ac:dyDescent="0.3">
      <c r="B15" t="s">
        <v>51</v>
      </c>
    </row>
    <row r="16" spans="2:7" x14ac:dyDescent="0.3">
      <c r="B16" t="s">
        <v>52</v>
      </c>
    </row>
    <row r="20" spans="2:2" x14ac:dyDescent="0.3">
      <c r="B20"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S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290</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284</v>
      </c>
      <c r="C9" s="17">
        <v>3.6906227782462102E-2</v>
      </c>
      <c r="D9" s="17">
        <v>3.17381056264745E-2</v>
      </c>
      <c r="E9" s="17">
        <v>4.2385533835341001E-2</v>
      </c>
      <c r="F9" s="17"/>
      <c r="G9" s="17">
        <v>3.8572886391117903E-2</v>
      </c>
      <c r="H9" s="17">
        <v>3.2685801655463899E-2</v>
      </c>
      <c r="I9" s="17">
        <v>3.7110973727212802E-2</v>
      </c>
      <c r="J9" s="17">
        <v>3.81735901849896E-2</v>
      </c>
      <c r="K9" s="17"/>
      <c r="L9" s="17">
        <v>3.0268973078568798E-2</v>
      </c>
      <c r="M9" s="17">
        <v>3.2868886249462902E-2</v>
      </c>
      <c r="N9" s="17">
        <v>4.6437576723105299E-2</v>
      </c>
      <c r="O9" s="17">
        <v>3.7584482721101001E-2</v>
      </c>
      <c r="P9" s="17"/>
      <c r="Q9" s="17">
        <v>3.5515171328935599E-2</v>
      </c>
      <c r="R9" s="17">
        <v>4.0897334610520399E-2</v>
      </c>
      <c r="S9" s="17">
        <v>6.4719574772154995E-2</v>
      </c>
    </row>
    <row r="10" spans="2:19" x14ac:dyDescent="0.3">
      <c r="B10" s="18" t="s">
        <v>285</v>
      </c>
      <c r="C10" s="17">
        <v>9.7194837335266404E-2</v>
      </c>
      <c r="D10" s="17">
        <v>9.1128195578046203E-2</v>
      </c>
      <c r="E10" s="17">
        <v>0.102079929140119</v>
      </c>
      <c r="F10" s="17"/>
      <c r="G10" s="17">
        <v>0.13381296077452501</v>
      </c>
      <c r="H10" s="17">
        <v>8.6416455549080506E-2</v>
      </c>
      <c r="I10" s="17">
        <v>8.3575508432830306E-2</v>
      </c>
      <c r="J10" s="17">
        <v>7.0275580411283706E-2</v>
      </c>
      <c r="K10" s="17"/>
      <c r="L10" s="17">
        <v>8.4386117823836301E-2</v>
      </c>
      <c r="M10" s="17">
        <v>8.4754214005192396E-2</v>
      </c>
      <c r="N10" s="17">
        <v>0.11175217220334401</v>
      </c>
      <c r="O10" s="17">
        <v>0.10768839483774199</v>
      </c>
      <c r="P10" s="17"/>
      <c r="Q10" s="17">
        <v>9.3386344775038099E-2</v>
      </c>
      <c r="R10" s="17">
        <v>0.13912903029979801</v>
      </c>
      <c r="S10" s="17">
        <v>0.132092819378344</v>
      </c>
    </row>
    <row r="11" spans="2:19" ht="28.8" x14ac:dyDescent="0.3">
      <c r="B11" s="18" t="s">
        <v>286</v>
      </c>
      <c r="C11" s="17">
        <v>0.22408521651806901</v>
      </c>
      <c r="D11" s="17">
        <v>0.222492837430563</v>
      </c>
      <c r="E11" s="17">
        <v>0.22588279800987501</v>
      </c>
      <c r="F11" s="17"/>
      <c r="G11" s="17">
        <v>0.24561251331699699</v>
      </c>
      <c r="H11" s="17">
        <v>0.23242759394255399</v>
      </c>
      <c r="I11" s="17">
        <v>0.22414094370990301</v>
      </c>
      <c r="J11" s="17">
        <v>0.18900126290650199</v>
      </c>
      <c r="K11" s="17"/>
      <c r="L11" s="17">
        <v>0.23830351667598301</v>
      </c>
      <c r="M11" s="17">
        <v>0.227349305763169</v>
      </c>
      <c r="N11" s="17">
        <v>0.20798442119742999</v>
      </c>
      <c r="O11" s="17">
        <v>0.22377913533426799</v>
      </c>
      <c r="P11" s="17"/>
      <c r="Q11" s="17">
        <v>0.22138385795899401</v>
      </c>
      <c r="R11" s="17">
        <v>0.20468769053531499</v>
      </c>
      <c r="S11" s="17">
        <v>0.27190414591181999</v>
      </c>
    </row>
    <row r="12" spans="2:19" ht="43.2" x14ac:dyDescent="0.3">
      <c r="B12" s="18" t="s">
        <v>287</v>
      </c>
      <c r="C12" s="17">
        <v>0.14652635070325501</v>
      </c>
      <c r="D12" s="17">
        <v>0.13735641468661</v>
      </c>
      <c r="E12" s="17">
        <v>0.155475177181193</v>
      </c>
      <c r="F12" s="17"/>
      <c r="G12" s="17">
        <v>0.13347881446041801</v>
      </c>
      <c r="H12" s="17">
        <v>0.157396264284513</v>
      </c>
      <c r="I12" s="17">
        <v>0.160713792936589</v>
      </c>
      <c r="J12" s="17">
        <v>0.14104285955440099</v>
      </c>
      <c r="K12" s="17"/>
      <c r="L12" s="17">
        <v>8.7621186435796097E-2</v>
      </c>
      <c r="M12" s="17">
        <v>0.14126111565975899</v>
      </c>
      <c r="N12" s="17">
        <v>0.15323906700520701</v>
      </c>
      <c r="O12" s="17">
        <v>0.20385407475092501</v>
      </c>
      <c r="P12" s="17"/>
      <c r="Q12" s="17">
        <v>0.143980486774343</v>
      </c>
      <c r="R12" s="17">
        <v>0.16663123595877499</v>
      </c>
      <c r="S12" s="17">
        <v>0.149458390087221</v>
      </c>
    </row>
    <row r="13" spans="2:19" x14ac:dyDescent="0.3">
      <c r="B13" s="18" t="s">
        <v>288</v>
      </c>
      <c r="C13" s="17">
        <v>0.29946531106010399</v>
      </c>
      <c r="D13" s="17">
        <v>0.31457263753572301</v>
      </c>
      <c r="E13" s="17">
        <v>0.28432476218153002</v>
      </c>
      <c r="F13" s="17"/>
      <c r="G13" s="17">
        <v>0.276885512671809</v>
      </c>
      <c r="H13" s="17">
        <v>0.29549607002193501</v>
      </c>
      <c r="I13" s="17">
        <v>0.29989607319995398</v>
      </c>
      <c r="J13" s="17">
        <v>0.33332300013115401</v>
      </c>
      <c r="K13" s="17"/>
      <c r="L13" s="17">
        <v>0.26023101535933002</v>
      </c>
      <c r="M13" s="17">
        <v>0.31706427495262102</v>
      </c>
      <c r="N13" s="17">
        <v>0.31660156670266199</v>
      </c>
      <c r="O13" s="17">
        <v>0.30110098943456998</v>
      </c>
      <c r="P13" s="17"/>
      <c r="Q13" s="17">
        <v>0.30761878550218102</v>
      </c>
      <c r="R13" s="17">
        <v>0.32335915857956499</v>
      </c>
      <c r="S13" s="17">
        <v>0.19083015570061501</v>
      </c>
    </row>
    <row r="14" spans="2:19" x14ac:dyDescent="0.3">
      <c r="B14" s="18" t="s">
        <v>78</v>
      </c>
      <c r="C14" s="17">
        <v>0.182887724565029</v>
      </c>
      <c r="D14" s="17">
        <v>0.19029641836456401</v>
      </c>
      <c r="E14" s="17">
        <v>0.17628844706910199</v>
      </c>
      <c r="F14" s="17"/>
      <c r="G14" s="17">
        <v>0.15897274089195401</v>
      </c>
      <c r="H14" s="17">
        <v>0.18572363639195899</v>
      </c>
      <c r="I14" s="17">
        <v>0.17568561199125399</v>
      </c>
      <c r="J14" s="17">
        <v>0.21659958143097099</v>
      </c>
      <c r="K14" s="17"/>
      <c r="L14" s="17">
        <v>0.28426339594177003</v>
      </c>
      <c r="M14" s="17">
        <v>0.185088477837864</v>
      </c>
      <c r="N14" s="17">
        <v>0.15465367294396401</v>
      </c>
      <c r="O14" s="17">
        <v>0.109718695110346</v>
      </c>
      <c r="P14" s="17"/>
      <c r="Q14" s="17">
        <v>0.18788955324291101</v>
      </c>
      <c r="R14" s="17">
        <v>0.118538815176031</v>
      </c>
      <c r="S14" s="17">
        <v>0.15421613862285599</v>
      </c>
    </row>
    <row r="15" spans="2:19" x14ac:dyDescent="0.3">
      <c r="B15" s="18" t="s">
        <v>92</v>
      </c>
      <c r="C15" s="19">
        <v>1.2934332035815401E-2</v>
      </c>
      <c r="D15" s="19">
        <v>1.2415390778019701E-2</v>
      </c>
      <c r="E15" s="19">
        <v>1.35633525828395E-2</v>
      </c>
      <c r="F15" s="19"/>
      <c r="G15" s="19">
        <v>1.2664571493178799E-2</v>
      </c>
      <c r="H15" s="19">
        <v>9.8541781544944293E-3</v>
      </c>
      <c r="I15" s="19">
        <v>1.8877096002257499E-2</v>
      </c>
      <c r="J15" s="19">
        <v>1.1584125380698701E-2</v>
      </c>
      <c r="K15" s="19"/>
      <c r="L15" s="19">
        <v>1.49257946847169E-2</v>
      </c>
      <c r="M15" s="19">
        <v>1.1613725531932901E-2</v>
      </c>
      <c r="N15" s="19">
        <v>9.3315232242880998E-3</v>
      </c>
      <c r="O15" s="19">
        <v>1.6274227811047998E-2</v>
      </c>
      <c r="P15" s="19"/>
      <c r="Q15" s="19">
        <v>1.0225800417598E-2</v>
      </c>
      <c r="R15" s="19">
        <v>6.7567348399951701E-3</v>
      </c>
      <c r="S15" s="19">
        <v>3.67787755269883E-2</v>
      </c>
    </row>
    <row r="16" spans="2:19" x14ac:dyDescent="0.3">
      <c r="B16" s="16"/>
    </row>
    <row r="17" spans="2:2" x14ac:dyDescent="0.3">
      <c r="B17" t="s">
        <v>51</v>
      </c>
    </row>
    <row r="18" spans="2:2" x14ac:dyDescent="0.3">
      <c r="B18" t="s">
        <v>52</v>
      </c>
    </row>
    <row r="20" spans="2:2" x14ac:dyDescent="0.3">
      <c r="B20"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S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291</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284</v>
      </c>
      <c r="C9" s="17">
        <v>3.5368454027520799E-2</v>
      </c>
      <c r="D9" s="17">
        <v>3.4281516554225698E-2</v>
      </c>
      <c r="E9" s="17">
        <v>3.6756661449126898E-2</v>
      </c>
      <c r="F9" s="17"/>
      <c r="G9" s="17">
        <v>4.0036483555609403E-2</v>
      </c>
      <c r="H9" s="17">
        <v>3.0730974423448999E-2</v>
      </c>
      <c r="I9" s="17">
        <v>3.6921530611367201E-2</v>
      </c>
      <c r="J9" s="17">
        <v>3.37582608687765E-2</v>
      </c>
      <c r="K9" s="17"/>
      <c r="L9" s="17">
        <v>2.7013334728561801E-2</v>
      </c>
      <c r="M9" s="17">
        <v>2.75985354452381E-2</v>
      </c>
      <c r="N9" s="17">
        <v>3.81971256685616E-2</v>
      </c>
      <c r="O9" s="17">
        <v>4.9062814394771698E-2</v>
      </c>
      <c r="P9" s="17"/>
      <c r="Q9" s="17">
        <v>3.52812516416698E-2</v>
      </c>
      <c r="R9" s="17">
        <v>3.7075480611772703E-2</v>
      </c>
      <c r="S9" s="17">
        <v>5.1871528004552699E-2</v>
      </c>
    </row>
    <row r="10" spans="2:19" x14ac:dyDescent="0.3">
      <c r="B10" s="18" t="s">
        <v>285</v>
      </c>
      <c r="C10" s="17">
        <v>7.9952474877809002E-2</v>
      </c>
      <c r="D10" s="17">
        <v>7.2943451110135102E-2</v>
      </c>
      <c r="E10" s="17">
        <v>8.7638943267075595E-2</v>
      </c>
      <c r="F10" s="17"/>
      <c r="G10" s="17">
        <v>0.12294768536507</v>
      </c>
      <c r="H10" s="17">
        <v>6.8610399910400396E-2</v>
      </c>
      <c r="I10" s="17">
        <v>3.73775275775588E-2</v>
      </c>
      <c r="J10" s="17">
        <v>7.0068359759299301E-2</v>
      </c>
      <c r="K10" s="17"/>
      <c r="L10" s="17">
        <v>6.3138753868934694E-2</v>
      </c>
      <c r="M10" s="17">
        <v>7.0851076310394001E-2</v>
      </c>
      <c r="N10" s="17">
        <v>9.7151552728611604E-2</v>
      </c>
      <c r="O10" s="17">
        <v>8.7977572764843998E-2</v>
      </c>
      <c r="P10" s="17"/>
      <c r="Q10" s="17">
        <v>7.4910520444401094E-2</v>
      </c>
      <c r="R10" s="17">
        <v>0.114430816386934</v>
      </c>
      <c r="S10" s="17">
        <v>0.11400984446836</v>
      </c>
    </row>
    <row r="11" spans="2:19" ht="28.8" x14ac:dyDescent="0.3">
      <c r="B11" s="18" t="s">
        <v>286</v>
      </c>
      <c r="C11" s="17">
        <v>0.24994316889340101</v>
      </c>
      <c r="D11" s="17">
        <v>0.24686855953918399</v>
      </c>
      <c r="E11" s="17">
        <v>0.25137150066462299</v>
      </c>
      <c r="F11" s="17"/>
      <c r="G11" s="17">
        <v>0.245350476565699</v>
      </c>
      <c r="H11" s="17">
        <v>0.27523688623477299</v>
      </c>
      <c r="I11" s="17">
        <v>0.24460086821096699</v>
      </c>
      <c r="J11" s="17">
        <v>0.23251431118406099</v>
      </c>
      <c r="K11" s="17"/>
      <c r="L11" s="17">
        <v>0.26341282566830199</v>
      </c>
      <c r="M11" s="17">
        <v>0.236549227411331</v>
      </c>
      <c r="N11" s="17">
        <v>0.25040160819011398</v>
      </c>
      <c r="O11" s="17">
        <v>0.25046322469610699</v>
      </c>
      <c r="P11" s="17"/>
      <c r="Q11" s="17">
        <v>0.25197684810875698</v>
      </c>
      <c r="R11" s="17">
        <v>0.23537163738073399</v>
      </c>
      <c r="S11" s="17">
        <v>0.27201504074632399</v>
      </c>
    </row>
    <row r="12" spans="2:19" ht="43.2" x14ac:dyDescent="0.3">
      <c r="B12" s="18" t="s">
        <v>287</v>
      </c>
      <c r="C12" s="17">
        <v>0.17808244861786601</v>
      </c>
      <c r="D12" s="17">
        <v>0.170252499930549</v>
      </c>
      <c r="E12" s="17">
        <v>0.18630062492853999</v>
      </c>
      <c r="F12" s="17"/>
      <c r="G12" s="17">
        <v>0.183630538429149</v>
      </c>
      <c r="H12" s="17">
        <v>0.193250641706184</v>
      </c>
      <c r="I12" s="17">
        <v>0.16646118614966199</v>
      </c>
      <c r="J12" s="17">
        <v>0.16593618050637399</v>
      </c>
      <c r="K12" s="17"/>
      <c r="L12" s="17">
        <v>0.14481363184395399</v>
      </c>
      <c r="M12" s="17">
        <v>0.183119870010959</v>
      </c>
      <c r="N12" s="17">
        <v>0.17933741404390299</v>
      </c>
      <c r="O12" s="17">
        <v>0.20454344460260299</v>
      </c>
      <c r="P12" s="17"/>
      <c r="Q12" s="17">
        <v>0.17108385733735401</v>
      </c>
      <c r="R12" s="17">
        <v>0.21390868230412499</v>
      </c>
      <c r="S12" s="17">
        <v>0.20568587857430101</v>
      </c>
    </row>
    <row r="13" spans="2:19" x14ac:dyDescent="0.3">
      <c r="B13" s="18" t="s">
        <v>288</v>
      </c>
      <c r="C13" s="17">
        <v>0.32151856169075899</v>
      </c>
      <c r="D13" s="17">
        <v>0.323986053828897</v>
      </c>
      <c r="E13" s="17">
        <v>0.31892170402486397</v>
      </c>
      <c r="F13" s="17"/>
      <c r="G13" s="17">
        <v>0.289923145621024</v>
      </c>
      <c r="H13" s="17">
        <v>0.30390493049741901</v>
      </c>
      <c r="I13" s="17">
        <v>0.37161379907841902</v>
      </c>
      <c r="J13" s="17">
        <v>0.33934667274820501</v>
      </c>
      <c r="K13" s="17"/>
      <c r="L13" s="17">
        <v>0.27028894078399901</v>
      </c>
      <c r="M13" s="17">
        <v>0.35372223322442198</v>
      </c>
      <c r="N13" s="17">
        <v>0.33702646982628698</v>
      </c>
      <c r="O13" s="17">
        <v>0.321117736664287</v>
      </c>
      <c r="P13" s="17"/>
      <c r="Q13" s="17">
        <v>0.32905916681180802</v>
      </c>
      <c r="R13" s="17">
        <v>0.31394518797764298</v>
      </c>
      <c r="S13" s="17">
        <v>0.23503125391204799</v>
      </c>
    </row>
    <row r="14" spans="2:19" x14ac:dyDescent="0.3">
      <c r="B14" s="18" t="s">
        <v>78</v>
      </c>
      <c r="C14" s="17">
        <v>0.123207841872312</v>
      </c>
      <c r="D14" s="17">
        <v>0.13555895029299</v>
      </c>
      <c r="E14" s="17">
        <v>0.11116024815942099</v>
      </c>
      <c r="F14" s="17"/>
      <c r="G14" s="17">
        <v>0.108156259789706</v>
      </c>
      <c r="H14" s="17">
        <v>0.119710105051961</v>
      </c>
      <c r="I14" s="17">
        <v>0.12544410004544801</v>
      </c>
      <c r="J14" s="17">
        <v>0.14704916283019101</v>
      </c>
      <c r="K14" s="17"/>
      <c r="L14" s="17">
        <v>0.21967550093129701</v>
      </c>
      <c r="M14" s="17">
        <v>0.123234565159955</v>
      </c>
      <c r="N14" s="17">
        <v>9.0482021362548806E-2</v>
      </c>
      <c r="O14" s="17">
        <v>6.2164252185672002E-2</v>
      </c>
      <c r="P14" s="17"/>
      <c r="Q14" s="17">
        <v>0.12714169936518399</v>
      </c>
      <c r="R14" s="17">
        <v>7.8511460498795399E-2</v>
      </c>
      <c r="S14" s="17">
        <v>0.10462841191621799</v>
      </c>
    </row>
    <row r="15" spans="2:19" x14ac:dyDescent="0.3">
      <c r="B15" s="18" t="s">
        <v>92</v>
      </c>
      <c r="C15" s="19">
        <v>1.1927050020332799E-2</v>
      </c>
      <c r="D15" s="19">
        <v>1.6108968744019798E-2</v>
      </c>
      <c r="E15" s="19">
        <v>7.85031750634896E-3</v>
      </c>
      <c r="F15" s="19"/>
      <c r="G15" s="19">
        <v>9.9554106737426203E-3</v>
      </c>
      <c r="H15" s="19">
        <v>8.5560621758132699E-3</v>
      </c>
      <c r="I15" s="19">
        <v>1.7580988326578E-2</v>
      </c>
      <c r="J15" s="19">
        <v>1.1327052103092801E-2</v>
      </c>
      <c r="K15" s="19"/>
      <c r="L15" s="19">
        <v>1.1657012174952399E-2</v>
      </c>
      <c r="M15" s="19">
        <v>4.9244924377001504E-3</v>
      </c>
      <c r="N15" s="19">
        <v>7.4038081799738696E-3</v>
      </c>
      <c r="O15" s="19">
        <v>2.4670954691715302E-2</v>
      </c>
      <c r="P15" s="19"/>
      <c r="Q15" s="19">
        <v>1.0546656290826101E-2</v>
      </c>
      <c r="R15" s="19">
        <v>6.7567348399951701E-3</v>
      </c>
      <c r="S15" s="19">
        <v>1.6758042378195701E-2</v>
      </c>
    </row>
    <row r="16" spans="2:19" x14ac:dyDescent="0.3">
      <c r="B16" s="16"/>
    </row>
    <row r="17" spans="2:2" x14ac:dyDescent="0.3">
      <c r="B17" t="s">
        <v>51</v>
      </c>
    </row>
    <row r="18" spans="2:2" x14ac:dyDescent="0.3">
      <c r="B18" t="s">
        <v>52</v>
      </c>
    </row>
    <row r="20" spans="2:2" x14ac:dyDescent="0.3">
      <c r="B20"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S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292</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284</v>
      </c>
      <c r="C9" s="17">
        <v>4.5951814218546001E-2</v>
      </c>
      <c r="D9" s="17">
        <v>4.17219194930568E-2</v>
      </c>
      <c r="E9" s="17">
        <v>5.0570903746678497E-2</v>
      </c>
      <c r="F9" s="17"/>
      <c r="G9" s="17">
        <v>5.69845503932404E-2</v>
      </c>
      <c r="H9" s="17">
        <v>3.97277315360978E-2</v>
      </c>
      <c r="I9" s="17">
        <v>5.3550465737615398E-2</v>
      </c>
      <c r="J9" s="17">
        <v>3.2509318093150497E-2</v>
      </c>
      <c r="K9" s="17"/>
      <c r="L9" s="17">
        <v>4.4173260147013303E-2</v>
      </c>
      <c r="M9" s="17">
        <v>4.1638525328884499E-2</v>
      </c>
      <c r="N9" s="17">
        <v>5.1433876929981498E-2</v>
      </c>
      <c r="O9" s="17">
        <v>4.6456548974487297E-2</v>
      </c>
      <c r="P9" s="17"/>
      <c r="Q9" s="17">
        <v>4.51302882163706E-2</v>
      </c>
      <c r="R9" s="17">
        <v>4.3054004867937201E-2</v>
      </c>
      <c r="S9" s="17">
        <v>5.4947075257011598E-2</v>
      </c>
    </row>
    <row r="10" spans="2:19" x14ac:dyDescent="0.3">
      <c r="B10" s="18" t="s">
        <v>285</v>
      </c>
      <c r="C10" s="17">
        <v>0.108664915737663</v>
      </c>
      <c r="D10" s="17">
        <v>0.112067635051719</v>
      </c>
      <c r="E10" s="17">
        <v>0.104701256776754</v>
      </c>
      <c r="F10" s="17"/>
      <c r="G10" s="17">
        <v>0.15130628909698601</v>
      </c>
      <c r="H10" s="17">
        <v>0.104647005157843</v>
      </c>
      <c r="I10" s="17">
        <v>9.37975936033313E-2</v>
      </c>
      <c r="J10" s="17">
        <v>6.7598681514427605E-2</v>
      </c>
      <c r="K10" s="17"/>
      <c r="L10" s="17">
        <v>7.9707066535516999E-2</v>
      </c>
      <c r="M10" s="17">
        <v>9.8813873909517402E-2</v>
      </c>
      <c r="N10" s="17">
        <v>0.13011022135488101</v>
      </c>
      <c r="O10" s="17">
        <v>0.12504484611542899</v>
      </c>
      <c r="P10" s="17"/>
      <c r="Q10" s="17">
        <v>0.11203600524599699</v>
      </c>
      <c r="R10" s="17">
        <v>0.143428724504639</v>
      </c>
      <c r="S10" s="17">
        <v>9.8417944278534897E-2</v>
      </c>
    </row>
    <row r="11" spans="2:19" ht="28.8" x14ac:dyDescent="0.3">
      <c r="B11" s="18" t="s">
        <v>286</v>
      </c>
      <c r="C11" s="17">
        <v>0.224886598566441</v>
      </c>
      <c r="D11" s="17">
        <v>0.213003854346965</v>
      </c>
      <c r="E11" s="17">
        <v>0.23528803463352699</v>
      </c>
      <c r="F11" s="17"/>
      <c r="G11" s="17">
        <v>0.22234358001954099</v>
      </c>
      <c r="H11" s="17">
        <v>0.25079392868725198</v>
      </c>
      <c r="I11" s="17">
        <v>0.24871856355272801</v>
      </c>
      <c r="J11" s="17">
        <v>0.177315696285821</v>
      </c>
      <c r="K11" s="17"/>
      <c r="L11" s="17">
        <v>0.21198173674682799</v>
      </c>
      <c r="M11" s="17">
        <v>0.20002467398389701</v>
      </c>
      <c r="N11" s="17">
        <v>0.22855510963463299</v>
      </c>
      <c r="O11" s="17">
        <v>0.26070691026670301</v>
      </c>
      <c r="P11" s="17"/>
      <c r="Q11" s="17">
        <v>0.21663040046830201</v>
      </c>
      <c r="R11" s="17">
        <v>0.223075914764407</v>
      </c>
      <c r="S11" s="17">
        <v>0.29652677718625198</v>
      </c>
    </row>
    <row r="12" spans="2:19" ht="43.2" x14ac:dyDescent="0.3">
      <c r="B12" s="18" t="s">
        <v>287</v>
      </c>
      <c r="C12" s="17">
        <v>0.164191376699724</v>
      </c>
      <c r="D12" s="17">
        <v>0.16959953750458301</v>
      </c>
      <c r="E12" s="17">
        <v>0.15957838665985799</v>
      </c>
      <c r="F12" s="17"/>
      <c r="G12" s="17">
        <v>0.17529592020062901</v>
      </c>
      <c r="H12" s="17">
        <v>0.17763584731301399</v>
      </c>
      <c r="I12" s="17">
        <v>0.15128392663753401</v>
      </c>
      <c r="J12" s="17">
        <v>0.145832069748246</v>
      </c>
      <c r="K12" s="17"/>
      <c r="L12" s="17">
        <v>0.116235377580918</v>
      </c>
      <c r="M12" s="17">
        <v>0.18802494883646401</v>
      </c>
      <c r="N12" s="17">
        <v>0.16384462017174101</v>
      </c>
      <c r="O12" s="17">
        <v>0.18674558368233499</v>
      </c>
      <c r="P12" s="17"/>
      <c r="Q12" s="17">
        <v>0.154779188782349</v>
      </c>
      <c r="R12" s="17">
        <v>0.19941237153706001</v>
      </c>
      <c r="S12" s="17">
        <v>0.20985160094354499</v>
      </c>
    </row>
    <row r="13" spans="2:19" x14ac:dyDescent="0.3">
      <c r="B13" s="18" t="s">
        <v>288</v>
      </c>
      <c r="C13" s="17">
        <v>0.22330154978042799</v>
      </c>
      <c r="D13" s="17">
        <v>0.23275041807206201</v>
      </c>
      <c r="E13" s="17">
        <v>0.21433445616416499</v>
      </c>
      <c r="F13" s="17"/>
      <c r="G13" s="17">
        <v>0.204510039938639</v>
      </c>
      <c r="H13" s="17">
        <v>0.19462074554650699</v>
      </c>
      <c r="I13" s="17">
        <v>0.22507702655883299</v>
      </c>
      <c r="J13" s="17">
        <v>0.27728196732896498</v>
      </c>
      <c r="K13" s="17"/>
      <c r="L13" s="17">
        <v>0.21248016154201099</v>
      </c>
      <c r="M13" s="17">
        <v>0.22720360300216699</v>
      </c>
      <c r="N13" s="17">
        <v>0.227478555365696</v>
      </c>
      <c r="O13" s="17">
        <v>0.22537754284533601</v>
      </c>
      <c r="P13" s="17"/>
      <c r="Q13" s="17">
        <v>0.22796836825292299</v>
      </c>
      <c r="R13" s="17">
        <v>0.28470985500986901</v>
      </c>
      <c r="S13" s="17">
        <v>0.15794864013316301</v>
      </c>
    </row>
    <row r="14" spans="2:19" x14ac:dyDescent="0.3">
      <c r="B14" s="18" t="s">
        <v>78</v>
      </c>
      <c r="C14" s="17">
        <v>0.222145430695558</v>
      </c>
      <c r="D14" s="17">
        <v>0.222386621476824</v>
      </c>
      <c r="E14" s="17">
        <v>0.223043348604894</v>
      </c>
      <c r="F14" s="17"/>
      <c r="G14" s="17">
        <v>0.180773652401053</v>
      </c>
      <c r="H14" s="17">
        <v>0.22205942206651899</v>
      </c>
      <c r="I14" s="17">
        <v>0.21897661408337099</v>
      </c>
      <c r="J14" s="17">
        <v>0.28324572942197901</v>
      </c>
      <c r="K14" s="17"/>
      <c r="L14" s="17">
        <v>0.32595735232923301</v>
      </c>
      <c r="M14" s="17">
        <v>0.23233938951140801</v>
      </c>
      <c r="N14" s="17">
        <v>0.194699063036467</v>
      </c>
      <c r="O14" s="17">
        <v>0.13704169303712599</v>
      </c>
      <c r="P14" s="17"/>
      <c r="Q14" s="17">
        <v>0.23150019534038599</v>
      </c>
      <c r="R14" s="17">
        <v>9.9562394476092497E-2</v>
      </c>
      <c r="S14" s="17">
        <v>0.17423641757748901</v>
      </c>
    </row>
    <row r="15" spans="2:19" x14ac:dyDescent="0.3">
      <c r="B15" s="18" t="s">
        <v>92</v>
      </c>
      <c r="C15" s="19">
        <v>1.08583143016397E-2</v>
      </c>
      <c r="D15" s="19">
        <v>8.4700140547899899E-3</v>
      </c>
      <c r="E15" s="19">
        <v>1.24836134141234E-2</v>
      </c>
      <c r="F15" s="19"/>
      <c r="G15" s="19">
        <v>8.7859679499112196E-3</v>
      </c>
      <c r="H15" s="19">
        <v>1.05153196927669E-2</v>
      </c>
      <c r="I15" s="19">
        <v>8.5958098265863005E-3</v>
      </c>
      <c r="J15" s="19">
        <v>1.62165376074111E-2</v>
      </c>
      <c r="K15" s="19"/>
      <c r="L15" s="19">
        <v>9.4650451184803992E-3</v>
      </c>
      <c r="M15" s="19">
        <v>1.19549854276625E-2</v>
      </c>
      <c r="N15" s="19">
        <v>3.8785535066019E-3</v>
      </c>
      <c r="O15" s="19">
        <v>1.8626875078583099E-2</v>
      </c>
      <c r="P15" s="19"/>
      <c r="Q15" s="19">
        <v>1.19555536936719E-2</v>
      </c>
      <c r="R15" s="19">
        <v>6.7567348399951701E-3</v>
      </c>
      <c r="S15" s="19">
        <v>8.0715446240037306E-3</v>
      </c>
    </row>
    <row r="16" spans="2:19" x14ac:dyDescent="0.3">
      <c r="B16" s="16"/>
    </row>
    <row r="17" spans="2:2" x14ac:dyDescent="0.3">
      <c r="B17" t="s">
        <v>51</v>
      </c>
    </row>
    <row r="18" spans="2:2" x14ac:dyDescent="0.3">
      <c r="B18" t="s">
        <v>52</v>
      </c>
    </row>
    <row r="20" spans="2:2" x14ac:dyDescent="0.3">
      <c r="B20"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S20"/>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293</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284</v>
      </c>
      <c r="C9" s="17">
        <v>6.26965435562718E-2</v>
      </c>
      <c r="D9" s="17">
        <v>5.7892959266624099E-2</v>
      </c>
      <c r="E9" s="17">
        <v>6.7398197110251801E-2</v>
      </c>
      <c r="F9" s="17"/>
      <c r="G9" s="17">
        <v>9.02900949742792E-2</v>
      </c>
      <c r="H9" s="17">
        <v>4.9832690678078398E-2</v>
      </c>
      <c r="I9" s="17">
        <v>5.3236771751673302E-2</v>
      </c>
      <c r="J9" s="17">
        <v>4.9325838782644203E-2</v>
      </c>
      <c r="K9" s="17"/>
      <c r="L9" s="17">
        <v>5.6987993867149499E-2</v>
      </c>
      <c r="M9" s="17">
        <v>5.1990173885209399E-2</v>
      </c>
      <c r="N9" s="17">
        <v>8.3213978153567195E-2</v>
      </c>
      <c r="O9" s="17">
        <v>5.7757456650359598E-2</v>
      </c>
      <c r="P9" s="17"/>
      <c r="Q9" s="17">
        <v>5.9586007376153299E-2</v>
      </c>
      <c r="R9" s="17">
        <v>0.113358695096501</v>
      </c>
      <c r="S9" s="17">
        <v>6.3956066590116795E-2</v>
      </c>
    </row>
    <row r="10" spans="2:19" x14ac:dyDescent="0.3">
      <c r="B10" s="18" t="s">
        <v>285</v>
      </c>
      <c r="C10" s="17">
        <v>0.15796602677697699</v>
      </c>
      <c r="D10" s="17">
        <v>0.13740718201381699</v>
      </c>
      <c r="E10" s="17">
        <v>0.177239333841191</v>
      </c>
      <c r="F10" s="17"/>
      <c r="G10" s="17">
        <v>0.20173396349464801</v>
      </c>
      <c r="H10" s="17">
        <v>0.140673066180588</v>
      </c>
      <c r="I10" s="17">
        <v>0.14694548207909899</v>
      </c>
      <c r="J10" s="17">
        <v>0.126327083803284</v>
      </c>
      <c r="K10" s="17"/>
      <c r="L10" s="17">
        <v>0.13358567682258901</v>
      </c>
      <c r="M10" s="17">
        <v>0.14430555554508601</v>
      </c>
      <c r="N10" s="17">
        <v>0.17655012637258699</v>
      </c>
      <c r="O10" s="17">
        <v>0.17698822531032801</v>
      </c>
      <c r="P10" s="17"/>
      <c r="Q10" s="17">
        <v>0.16025653610271101</v>
      </c>
      <c r="R10" s="17">
        <v>0.118175709447181</v>
      </c>
      <c r="S10" s="17">
        <v>0.165625808941741</v>
      </c>
    </row>
    <row r="11" spans="2:19" ht="28.8" x14ac:dyDescent="0.3">
      <c r="B11" s="18" t="s">
        <v>286</v>
      </c>
      <c r="C11" s="17">
        <v>0.221539735576811</v>
      </c>
      <c r="D11" s="17">
        <v>0.23544483532201699</v>
      </c>
      <c r="E11" s="17">
        <v>0.208738590021259</v>
      </c>
      <c r="F11" s="17"/>
      <c r="G11" s="17">
        <v>0.18975388907572099</v>
      </c>
      <c r="H11" s="17">
        <v>0.26235996471588702</v>
      </c>
      <c r="I11" s="17">
        <v>0.21851156049426801</v>
      </c>
      <c r="J11" s="17">
        <v>0.22162272141846101</v>
      </c>
      <c r="K11" s="17"/>
      <c r="L11" s="17">
        <v>0.234171082257396</v>
      </c>
      <c r="M11" s="17">
        <v>0.22410994314694199</v>
      </c>
      <c r="N11" s="17">
        <v>0.18312277282018899</v>
      </c>
      <c r="O11" s="17">
        <v>0.24774693078721099</v>
      </c>
      <c r="P11" s="17"/>
      <c r="Q11" s="17">
        <v>0.220259535187148</v>
      </c>
      <c r="R11" s="17">
        <v>0.223003507757359</v>
      </c>
      <c r="S11" s="17">
        <v>0.26716367432774601</v>
      </c>
    </row>
    <row r="12" spans="2:19" ht="43.2" x14ac:dyDescent="0.3">
      <c r="B12" s="18" t="s">
        <v>287</v>
      </c>
      <c r="C12" s="17">
        <v>0.163318770890825</v>
      </c>
      <c r="D12" s="17">
        <v>0.15077871019126199</v>
      </c>
      <c r="E12" s="17">
        <v>0.17516571056653499</v>
      </c>
      <c r="F12" s="17"/>
      <c r="G12" s="17">
        <v>0.16689225819091499</v>
      </c>
      <c r="H12" s="17">
        <v>0.15343810189880699</v>
      </c>
      <c r="I12" s="17">
        <v>0.18057358078670899</v>
      </c>
      <c r="J12" s="17">
        <v>0.154894726741093</v>
      </c>
      <c r="K12" s="17"/>
      <c r="L12" s="17">
        <v>0.107801520790864</v>
      </c>
      <c r="M12" s="17">
        <v>0.155638597742184</v>
      </c>
      <c r="N12" s="17">
        <v>0.18836159652104101</v>
      </c>
      <c r="O12" s="17">
        <v>0.20001286347413499</v>
      </c>
      <c r="P12" s="17"/>
      <c r="Q12" s="17">
        <v>0.154102630853616</v>
      </c>
      <c r="R12" s="17">
        <v>0.213970786667049</v>
      </c>
      <c r="S12" s="17">
        <v>0.19236595747006699</v>
      </c>
    </row>
    <row r="13" spans="2:19" x14ac:dyDescent="0.3">
      <c r="B13" s="18" t="s">
        <v>288</v>
      </c>
      <c r="C13" s="17">
        <v>0.19275673927426501</v>
      </c>
      <c r="D13" s="17">
        <v>0.20133544742807599</v>
      </c>
      <c r="E13" s="17">
        <v>0.185031906886296</v>
      </c>
      <c r="F13" s="17"/>
      <c r="G13" s="17">
        <v>0.171429245749841</v>
      </c>
      <c r="H13" s="17">
        <v>0.18844437134622899</v>
      </c>
      <c r="I13" s="17">
        <v>0.19685563751195501</v>
      </c>
      <c r="J13" s="17">
        <v>0.21984032613344301</v>
      </c>
      <c r="K13" s="17"/>
      <c r="L13" s="17">
        <v>0.17921713993226501</v>
      </c>
      <c r="M13" s="17">
        <v>0.20358583957675799</v>
      </c>
      <c r="N13" s="17">
        <v>0.211499293209962</v>
      </c>
      <c r="O13" s="17">
        <v>0.17427958039068001</v>
      </c>
      <c r="P13" s="17"/>
      <c r="Q13" s="17">
        <v>0.19668788655521999</v>
      </c>
      <c r="R13" s="17">
        <v>0.20664339893511999</v>
      </c>
      <c r="S13" s="17">
        <v>0.15367463452382299</v>
      </c>
    </row>
    <row r="14" spans="2:19" x14ac:dyDescent="0.3">
      <c r="B14" s="18" t="s">
        <v>78</v>
      </c>
      <c r="C14" s="17">
        <v>0.191529580622122</v>
      </c>
      <c r="D14" s="17">
        <v>0.206614092304132</v>
      </c>
      <c r="E14" s="17">
        <v>0.17648049628606099</v>
      </c>
      <c r="F14" s="17"/>
      <c r="G14" s="17">
        <v>0.16939579884655201</v>
      </c>
      <c r="H14" s="17">
        <v>0.19973483437411799</v>
      </c>
      <c r="I14" s="17">
        <v>0.186900288125222</v>
      </c>
      <c r="J14" s="17">
        <v>0.218921914593219</v>
      </c>
      <c r="K14" s="17"/>
      <c r="L14" s="17">
        <v>0.277427857515118</v>
      </c>
      <c r="M14" s="17">
        <v>0.21479766803531</v>
      </c>
      <c r="N14" s="17">
        <v>0.14322472508797099</v>
      </c>
      <c r="O14" s="17">
        <v>0.132795724667638</v>
      </c>
      <c r="P14" s="17"/>
      <c r="Q14" s="17">
        <v>0.19919347605450399</v>
      </c>
      <c r="R14" s="17">
        <v>0.118091167256794</v>
      </c>
      <c r="S14" s="17">
        <v>0.14914231352250201</v>
      </c>
    </row>
    <row r="15" spans="2:19" x14ac:dyDescent="0.3">
      <c r="B15" s="18" t="s">
        <v>92</v>
      </c>
      <c r="C15" s="19">
        <v>1.01926033027285E-2</v>
      </c>
      <c r="D15" s="19">
        <v>1.05267734740722E-2</v>
      </c>
      <c r="E15" s="19">
        <v>9.9457652884068198E-3</v>
      </c>
      <c r="F15" s="19"/>
      <c r="G15" s="19">
        <v>1.05047496680435E-2</v>
      </c>
      <c r="H15" s="19">
        <v>5.5169708062917698E-3</v>
      </c>
      <c r="I15" s="19">
        <v>1.6976679251073701E-2</v>
      </c>
      <c r="J15" s="19">
        <v>9.0673885278555397E-3</v>
      </c>
      <c r="K15" s="19"/>
      <c r="L15" s="19">
        <v>1.0808728814618199E-2</v>
      </c>
      <c r="M15" s="19">
        <v>5.5722220685105401E-3</v>
      </c>
      <c r="N15" s="19">
        <v>1.4027507834683E-2</v>
      </c>
      <c r="O15" s="19">
        <v>1.04192187196486E-2</v>
      </c>
      <c r="P15" s="19"/>
      <c r="Q15" s="19">
        <v>9.9139278706476403E-3</v>
      </c>
      <c r="R15" s="19">
        <v>6.7567348399951701E-3</v>
      </c>
      <c r="S15" s="19">
        <v>8.0715446240037306E-3</v>
      </c>
    </row>
    <row r="16" spans="2:19" x14ac:dyDescent="0.3">
      <c r="B16" s="16"/>
    </row>
    <row r="17" spans="2:2" x14ac:dyDescent="0.3">
      <c r="B17" t="s">
        <v>51</v>
      </c>
    </row>
    <row r="18" spans="2:2" x14ac:dyDescent="0.3">
      <c r="B18" t="s">
        <v>52</v>
      </c>
    </row>
    <row r="20" spans="2:2" x14ac:dyDescent="0.3">
      <c r="B20"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S2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307</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28.8" x14ac:dyDescent="0.3">
      <c r="B9" s="18" t="s">
        <v>294</v>
      </c>
      <c r="C9" s="17">
        <v>0.46601590051154601</v>
      </c>
      <c r="D9" s="17">
        <v>0.46639002451818701</v>
      </c>
      <c r="E9" s="17">
        <v>0.46336768285685098</v>
      </c>
      <c r="F9" s="17"/>
      <c r="G9" s="17">
        <v>0.52730701317846695</v>
      </c>
      <c r="H9" s="17">
        <v>0.47212367556770302</v>
      </c>
      <c r="I9" s="17">
        <v>0.45286014134082198</v>
      </c>
      <c r="J9" s="17">
        <v>0.39201949657707902</v>
      </c>
      <c r="K9" s="17"/>
      <c r="L9" s="17">
        <v>0.40856787659404797</v>
      </c>
      <c r="M9" s="17">
        <v>0.45038659408317799</v>
      </c>
      <c r="N9" s="17">
        <v>0.50209427740676904</v>
      </c>
      <c r="O9" s="17">
        <v>0.50128305322039801</v>
      </c>
      <c r="P9" s="17"/>
      <c r="Q9" s="17">
        <v>0.46101945213011303</v>
      </c>
      <c r="R9" s="17">
        <v>0.49437846290367099</v>
      </c>
      <c r="S9" s="17">
        <v>0.51794585608774502</v>
      </c>
    </row>
    <row r="10" spans="2:19" x14ac:dyDescent="0.3">
      <c r="B10" s="18" t="s">
        <v>295</v>
      </c>
      <c r="C10" s="17">
        <v>0.44027168771904801</v>
      </c>
      <c r="D10" s="17">
        <v>0.43258283160863398</v>
      </c>
      <c r="E10" s="17">
        <v>0.44546016937642302</v>
      </c>
      <c r="F10" s="17"/>
      <c r="G10" s="17">
        <v>0.50145298721160303</v>
      </c>
      <c r="H10" s="17">
        <v>0.42399695866932602</v>
      </c>
      <c r="I10" s="17">
        <v>0.444770992465925</v>
      </c>
      <c r="J10" s="17">
        <v>0.37718640388446201</v>
      </c>
      <c r="K10" s="17"/>
      <c r="L10" s="17">
        <v>0.32063751930303502</v>
      </c>
      <c r="M10" s="17">
        <v>0.44356272977293099</v>
      </c>
      <c r="N10" s="17">
        <v>0.49044194081100101</v>
      </c>
      <c r="O10" s="17">
        <v>0.50199528824135098</v>
      </c>
      <c r="P10" s="17"/>
      <c r="Q10" s="17">
        <v>0.44248545437080999</v>
      </c>
      <c r="R10" s="17">
        <v>0.467507519569272</v>
      </c>
      <c r="S10" s="17">
        <v>0.40704369036919902</v>
      </c>
    </row>
    <row r="11" spans="2:19" ht="28.8" x14ac:dyDescent="0.3">
      <c r="B11" s="18" t="s">
        <v>296</v>
      </c>
      <c r="C11" s="17">
        <v>0.422697074856902</v>
      </c>
      <c r="D11" s="17">
        <v>0.399552941234248</v>
      </c>
      <c r="E11" s="17">
        <v>0.44408676452007101</v>
      </c>
      <c r="F11" s="17"/>
      <c r="G11" s="17">
        <v>0.49137473592311998</v>
      </c>
      <c r="H11" s="17">
        <v>0.39804949232258402</v>
      </c>
      <c r="I11" s="17">
        <v>0.41472054053526403</v>
      </c>
      <c r="J11" s="17">
        <v>0.36836005988702802</v>
      </c>
      <c r="K11" s="17"/>
      <c r="L11" s="17">
        <v>0.382324751061765</v>
      </c>
      <c r="M11" s="17">
        <v>0.38997175905944997</v>
      </c>
      <c r="N11" s="17">
        <v>0.43325814440480798</v>
      </c>
      <c r="O11" s="17">
        <v>0.48702264181281002</v>
      </c>
      <c r="P11" s="17"/>
      <c r="Q11" s="17">
        <v>0.425743691781932</v>
      </c>
      <c r="R11" s="17">
        <v>0.42974733545420901</v>
      </c>
      <c r="S11" s="17">
        <v>0.39478060721894098</v>
      </c>
    </row>
    <row r="12" spans="2:19" ht="28.8" x14ac:dyDescent="0.3">
      <c r="B12" s="18" t="s">
        <v>297</v>
      </c>
      <c r="C12" s="17">
        <v>0.307812087278448</v>
      </c>
      <c r="D12" s="17">
        <v>0.28466306124194901</v>
      </c>
      <c r="E12" s="17">
        <v>0.32997897605033499</v>
      </c>
      <c r="F12" s="17"/>
      <c r="G12" s="17">
        <v>0.31944692909918099</v>
      </c>
      <c r="H12" s="17">
        <v>0.306588328498754</v>
      </c>
      <c r="I12" s="17">
        <v>0.30353524186813102</v>
      </c>
      <c r="J12" s="17">
        <v>0.30007646693559997</v>
      </c>
      <c r="K12" s="17"/>
      <c r="L12" s="17">
        <v>0.237939541309618</v>
      </c>
      <c r="M12" s="17">
        <v>0.29924261163008498</v>
      </c>
      <c r="N12" s="17">
        <v>0.33272206978878199</v>
      </c>
      <c r="O12" s="17">
        <v>0.35996722337438303</v>
      </c>
      <c r="P12" s="17"/>
      <c r="Q12" s="17">
        <v>0.31041549974835603</v>
      </c>
      <c r="R12" s="17">
        <v>0.28186675696110502</v>
      </c>
      <c r="S12" s="17">
        <v>0.28542424230512098</v>
      </c>
    </row>
    <row r="13" spans="2:19" ht="28.8" x14ac:dyDescent="0.3">
      <c r="B13" s="18" t="s">
        <v>298</v>
      </c>
      <c r="C13" s="17">
        <v>0.28939915847076803</v>
      </c>
      <c r="D13" s="17">
        <v>0.269948487583477</v>
      </c>
      <c r="E13" s="17">
        <v>0.30660956936711797</v>
      </c>
      <c r="F13" s="17"/>
      <c r="G13" s="17">
        <v>0.34692744003075499</v>
      </c>
      <c r="H13" s="17">
        <v>0.247275093030874</v>
      </c>
      <c r="I13" s="17">
        <v>0.29377168322616098</v>
      </c>
      <c r="J13" s="17">
        <v>0.25731425741313102</v>
      </c>
      <c r="K13" s="17"/>
      <c r="L13" s="17">
        <v>0.226715569582151</v>
      </c>
      <c r="M13" s="17">
        <v>0.23996451949860301</v>
      </c>
      <c r="N13" s="17">
        <v>0.293942385908808</v>
      </c>
      <c r="O13" s="17">
        <v>0.400627459785589</v>
      </c>
      <c r="P13" s="17"/>
      <c r="Q13" s="17">
        <v>0.27539924687324002</v>
      </c>
      <c r="R13" s="17">
        <v>0.41181402377290399</v>
      </c>
      <c r="S13" s="17">
        <v>0.29219631934796603</v>
      </c>
    </row>
    <row r="14" spans="2:19" x14ac:dyDescent="0.3">
      <c r="B14" s="18" t="s">
        <v>299</v>
      </c>
      <c r="C14" s="17">
        <v>0.281690767129258</v>
      </c>
      <c r="D14" s="17">
        <v>0.27546636514178802</v>
      </c>
      <c r="E14" s="17">
        <v>0.28904267434918202</v>
      </c>
      <c r="F14" s="17"/>
      <c r="G14" s="17">
        <v>0.33418100125066402</v>
      </c>
      <c r="H14" s="17">
        <v>0.25948332394291401</v>
      </c>
      <c r="I14" s="17">
        <v>0.273349418086484</v>
      </c>
      <c r="J14" s="17">
        <v>0.24422428423220399</v>
      </c>
      <c r="K14" s="17"/>
      <c r="L14" s="17">
        <v>0.21815205647587099</v>
      </c>
      <c r="M14" s="17">
        <v>0.28197675255927501</v>
      </c>
      <c r="N14" s="17">
        <v>0.28771014259864702</v>
      </c>
      <c r="O14" s="17">
        <v>0.33839917720798501</v>
      </c>
      <c r="P14" s="17"/>
      <c r="Q14" s="17">
        <v>0.27910983289744901</v>
      </c>
      <c r="R14" s="17">
        <v>0.33810104678366099</v>
      </c>
      <c r="S14" s="17">
        <v>0.26348609501610798</v>
      </c>
    </row>
    <row r="15" spans="2:19" ht="28.8" x14ac:dyDescent="0.3">
      <c r="B15" s="18" t="s">
        <v>300</v>
      </c>
      <c r="C15" s="17">
        <v>0.21373539996253099</v>
      </c>
      <c r="D15" s="17">
        <v>0.204873121155312</v>
      </c>
      <c r="E15" s="17">
        <v>0.223101837474</v>
      </c>
      <c r="F15" s="17"/>
      <c r="G15" s="17">
        <v>0.24244870386789799</v>
      </c>
      <c r="H15" s="17">
        <v>0.19328890301888499</v>
      </c>
      <c r="I15" s="17">
        <v>0.210721322199758</v>
      </c>
      <c r="J15" s="17">
        <v>0.20246885068906201</v>
      </c>
      <c r="K15" s="17"/>
      <c r="L15" s="17">
        <v>0.186791473543893</v>
      </c>
      <c r="M15" s="17">
        <v>0.23735811686732</v>
      </c>
      <c r="N15" s="17">
        <v>0.22082421268393401</v>
      </c>
      <c r="O15" s="17">
        <v>0.20745038686929301</v>
      </c>
      <c r="P15" s="17"/>
      <c r="Q15" s="17">
        <v>0.212319686847567</v>
      </c>
      <c r="R15" s="17">
        <v>0.19139834430516101</v>
      </c>
      <c r="S15" s="17">
        <v>0.231026089460071</v>
      </c>
    </row>
    <row r="16" spans="2:19" ht="28.8" x14ac:dyDescent="0.3">
      <c r="B16" s="18" t="s">
        <v>301</v>
      </c>
      <c r="C16" s="17">
        <v>0.13155999886827299</v>
      </c>
      <c r="D16" s="17">
        <v>0.11735856633188201</v>
      </c>
      <c r="E16" s="17">
        <v>0.14602017410755699</v>
      </c>
      <c r="F16" s="17"/>
      <c r="G16" s="17">
        <v>0.14211710025730101</v>
      </c>
      <c r="H16" s="17">
        <v>0.139029668546297</v>
      </c>
      <c r="I16" s="17">
        <v>0.11966296338414301</v>
      </c>
      <c r="J16" s="17">
        <v>0.120944361164951</v>
      </c>
      <c r="K16" s="17"/>
      <c r="L16" s="17">
        <v>0.10020300076448301</v>
      </c>
      <c r="M16" s="17">
        <v>0.13266050870860799</v>
      </c>
      <c r="N16" s="17">
        <v>0.138009525001838</v>
      </c>
      <c r="O16" s="17">
        <v>0.15473974259225401</v>
      </c>
      <c r="P16" s="17"/>
      <c r="Q16" s="17">
        <v>0.12593258181741901</v>
      </c>
      <c r="R16" s="17">
        <v>0.197589202816214</v>
      </c>
      <c r="S16" s="17">
        <v>0.143355041746279</v>
      </c>
    </row>
    <row r="17" spans="2:19" x14ac:dyDescent="0.3">
      <c r="B17" s="18" t="s">
        <v>78</v>
      </c>
      <c r="C17" s="17">
        <v>0.121204650688777</v>
      </c>
      <c r="D17" s="17">
        <v>0.121293641766758</v>
      </c>
      <c r="E17" s="17">
        <v>0.121351612823776</v>
      </c>
      <c r="F17" s="17"/>
      <c r="G17" s="17">
        <v>7.5088152197165803E-2</v>
      </c>
      <c r="H17" s="17">
        <v>0.13492199572736999</v>
      </c>
      <c r="I17" s="17">
        <v>0.10756731088789399</v>
      </c>
      <c r="J17" s="17">
        <v>0.17874818655427499</v>
      </c>
      <c r="K17" s="17"/>
      <c r="L17" s="17">
        <v>0.17727803990476401</v>
      </c>
      <c r="M17" s="17">
        <v>0.107871076516469</v>
      </c>
      <c r="N17" s="17">
        <v>0.11358688101389799</v>
      </c>
      <c r="O17" s="17">
        <v>8.7804909551616794E-2</v>
      </c>
      <c r="P17" s="17"/>
      <c r="Q17" s="17">
        <v>0.12693460170781301</v>
      </c>
      <c r="R17" s="17">
        <v>6.3036009756858802E-2</v>
      </c>
      <c r="S17" s="17">
        <v>8.5100283625234502E-2</v>
      </c>
    </row>
    <row r="18" spans="2:19" ht="28.8" x14ac:dyDescent="0.3">
      <c r="B18" s="18" t="s">
        <v>302</v>
      </c>
      <c r="C18" s="17">
        <v>0.100298370354791</v>
      </c>
      <c r="D18" s="17">
        <v>9.08930460713923E-2</v>
      </c>
      <c r="E18" s="17">
        <v>0.11055304816616</v>
      </c>
      <c r="F18" s="17"/>
      <c r="G18" s="17">
        <v>0.10992063326962</v>
      </c>
      <c r="H18" s="17">
        <v>9.7481704678881204E-2</v>
      </c>
      <c r="I18" s="17">
        <v>0.106984022694516</v>
      </c>
      <c r="J18" s="17">
        <v>8.3181234651532696E-2</v>
      </c>
      <c r="K18" s="17"/>
      <c r="L18" s="17">
        <v>7.9332801761192201E-2</v>
      </c>
      <c r="M18" s="17">
        <v>0.115304308926612</v>
      </c>
      <c r="N18" s="17">
        <v>0.105026668670645</v>
      </c>
      <c r="O18" s="17">
        <v>9.9911788594140002E-2</v>
      </c>
      <c r="P18" s="17"/>
      <c r="Q18" s="17">
        <v>9.6120651324351894E-2</v>
      </c>
      <c r="R18" s="17">
        <v>0.16465554279515399</v>
      </c>
      <c r="S18" s="17">
        <v>0.117022315522782</v>
      </c>
    </row>
    <row r="19" spans="2:19" ht="28.8" x14ac:dyDescent="0.3">
      <c r="B19" s="18" t="s">
        <v>303</v>
      </c>
      <c r="C19" s="17">
        <v>5.2779093677661398E-2</v>
      </c>
      <c r="D19" s="17">
        <v>4.4820666990366798E-2</v>
      </c>
      <c r="E19" s="17">
        <v>6.1182092112216001E-2</v>
      </c>
      <c r="F19" s="17"/>
      <c r="G19" s="17">
        <v>6.2463985380459698E-2</v>
      </c>
      <c r="H19" s="17">
        <v>5.9134027395538601E-2</v>
      </c>
      <c r="I19" s="17">
        <v>3.1985712580156603E-2</v>
      </c>
      <c r="J19" s="17">
        <v>5.08736918722252E-2</v>
      </c>
      <c r="K19" s="17"/>
      <c r="L19" s="17">
        <v>6.3979392044944502E-2</v>
      </c>
      <c r="M19" s="17">
        <v>4.7503022080238898E-2</v>
      </c>
      <c r="N19" s="17">
        <v>3.3040089005330599E-2</v>
      </c>
      <c r="O19" s="17">
        <v>6.8669106532402699E-2</v>
      </c>
      <c r="P19" s="17"/>
      <c r="Q19" s="17">
        <v>4.8343845466509598E-2</v>
      </c>
      <c r="R19" s="17">
        <v>0.105083389609139</v>
      </c>
      <c r="S19" s="17">
        <v>5.0874432246837097E-2</v>
      </c>
    </row>
    <row r="20" spans="2:19" ht="28.8" x14ac:dyDescent="0.3">
      <c r="B20" s="18" t="s">
        <v>304</v>
      </c>
      <c r="C20" s="17">
        <v>4.9026057944508102E-2</v>
      </c>
      <c r="D20" s="17">
        <v>5.5203135372083503E-2</v>
      </c>
      <c r="E20" s="17">
        <v>4.3272652974907497E-2</v>
      </c>
      <c r="F20" s="17"/>
      <c r="G20" s="17">
        <v>6.9223688665687705E-2</v>
      </c>
      <c r="H20" s="17">
        <v>4.7994293992634302E-2</v>
      </c>
      <c r="I20" s="17">
        <v>4.6571056045027398E-2</v>
      </c>
      <c r="J20" s="17">
        <v>2.48469247148255E-2</v>
      </c>
      <c r="K20" s="17"/>
      <c r="L20" s="17">
        <v>4.6838561981784897E-2</v>
      </c>
      <c r="M20" s="17">
        <v>5.4499325404827798E-2</v>
      </c>
      <c r="N20" s="17">
        <v>4.8988048987646998E-2</v>
      </c>
      <c r="O20" s="17">
        <v>4.5335061570080902E-2</v>
      </c>
      <c r="P20" s="17"/>
      <c r="Q20" s="17">
        <v>5.0421152918237101E-2</v>
      </c>
      <c r="R20" s="17">
        <v>7.1519188009446302E-2</v>
      </c>
      <c r="S20" s="17">
        <v>5.0960398974471598E-2</v>
      </c>
    </row>
    <row r="21" spans="2:19" ht="28.8" x14ac:dyDescent="0.3">
      <c r="B21" s="18" t="s">
        <v>305</v>
      </c>
      <c r="C21" s="17">
        <v>4.0415265267020398E-2</v>
      </c>
      <c r="D21" s="17">
        <v>3.8940701908445098E-2</v>
      </c>
      <c r="E21" s="17">
        <v>4.1600192756855503E-2</v>
      </c>
      <c r="F21" s="17"/>
      <c r="G21" s="17">
        <v>5.2567309084715998E-2</v>
      </c>
      <c r="H21" s="17">
        <v>3.3123813407169897E-2</v>
      </c>
      <c r="I21" s="17">
        <v>3.5981505444369503E-2</v>
      </c>
      <c r="J21" s="17">
        <v>3.7596444821207303E-2</v>
      </c>
      <c r="K21" s="17"/>
      <c r="L21" s="17">
        <v>4.5738909859071503E-2</v>
      </c>
      <c r="M21" s="17">
        <v>3.8567156208508598E-2</v>
      </c>
      <c r="N21" s="17">
        <v>3.7333965220823502E-2</v>
      </c>
      <c r="O21" s="17">
        <v>4.0428537082626399E-2</v>
      </c>
      <c r="P21" s="17"/>
      <c r="Q21" s="17">
        <v>3.7990665125190899E-2</v>
      </c>
      <c r="R21" s="17">
        <v>6.58688262206788E-2</v>
      </c>
      <c r="S21" s="17">
        <v>6.3399930460925999E-2</v>
      </c>
    </row>
    <row r="22" spans="2:19" ht="28.8" x14ac:dyDescent="0.3">
      <c r="B22" s="18" t="s">
        <v>306</v>
      </c>
      <c r="C22" s="17">
        <v>3.0515074274829E-2</v>
      </c>
      <c r="D22" s="17">
        <v>2.9583969266989901E-2</v>
      </c>
      <c r="E22" s="17">
        <v>3.10724020385824E-2</v>
      </c>
      <c r="F22" s="17"/>
      <c r="G22" s="17">
        <v>3.9894092443051303E-2</v>
      </c>
      <c r="H22" s="17">
        <v>3.68006924586078E-2</v>
      </c>
      <c r="I22" s="17">
        <v>2.39267131128586E-2</v>
      </c>
      <c r="J22" s="17">
        <v>1.7753683392365601E-2</v>
      </c>
      <c r="K22" s="17"/>
      <c r="L22" s="17">
        <v>1.9129476799113601E-2</v>
      </c>
      <c r="M22" s="17">
        <v>3.41989965528645E-2</v>
      </c>
      <c r="N22" s="17">
        <v>2.99515930436682E-2</v>
      </c>
      <c r="O22" s="17">
        <v>3.8526725726852E-2</v>
      </c>
      <c r="P22" s="17"/>
      <c r="Q22" s="17">
        <v>2.7839096514332098E-2</v>
      </c>
      <c r="R22" s="17">
        <v>4.6691612966924798E-2</v>
      </c>
      <c r="S22" s="17">
        <v>4.9458252444411703E-2</v>
      </c>
    </row>
    <row r="23" spans="2:19" x14ac:dyDescent="0.3">
      <c r="B23" s="18" t="s">
        <v>189</v>
      </c>
      <c r="C23" s="19">
        <v>6.6804455457883201E-3</v>
      </c>
      <c r="D23" s="19">
        <v>7.7429351644482999E-3</v>
      </c>
      <c r="E23" s="19">
        <v>5.6758611865600902E-3</v>
      </c>
      <c r="F23" s="19"/>
      <c r="G23" s="19">
        <v>7.2815362179278597E-3</v>
      </c>
      <c r="H23" s="19">
        <v>4.3643188395978702E-3</v>
      </c>
      <c r="I23" s="19">
        <v>2.9367699125586E-3</v>
      </c>
      <c r="J23" s="19">
        <v>1.2054201755591701E-2</v>
      </c>
      <c r="K23" s="19"/>
      <c r="L23" s="19">
        <v>1.1051986901093399E-2</v>
      </c>
      <c r="M23" s="19">
        <v>8.4695062098509907E-3</v>
      </c>
      <c r="N23" s="19">
        <v>3.0089068006333899E-3</v>
      </c>
      <c r="O23" s="19">
        <v>4.3514275383758202E-3</v>
      </c>
      <c r="P23" s="19"/>
      <c r="Q23" s="19">
        <v>7.09366702632296E-3</v>
      </c>
      <c r="R23" s="19">
        <v>0</v>
      </c>
      <c r="S23" s="19">
        <v>8.6246333999724402E-3</v>
      </c>
    </row>
    <row r="24" spans="2:19" x14ac:dyDescent="0.3">
      <c r="B24" s="16"/>
    </row>
    <row r="25" spans="2:19" x14ac:dyDescent="0.3">
      <c r="B25" t="s">
        <v>51</v>
      </c>
    </row>
    <row r="26" spans="2:19" x14ac:dyDescent="0.3">
      <c r="B26" t="s">
        <v>52</v>
      </c>
    </row>
    <row r="28" spans="2:19" x14ac:dyDescent="0.3">
      <c r="B28"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S29"/>
  <sheetViews>
    <sheetView showGridLines="0" topLeftCell="A14"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322</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28.8" x14ac:dyDescent="0.3">
      <c r="B9" s="18" t="s">
        <v>308</v>
      </c>
      <c r="C9" s="17">
        <v>0.349151336115402</v>
      </c>
      <c r="D9" s="17">
        <v>0.34461296061739499</v>
      </c>
      <c r="E9" s="17">
        <v>0.35357229785444499</v>
      </c>
      <c r="F9" s="17"/>
      <c r="G9" s="17">
        <v>0.39523762318678102</v>
      </c>
      <c r="H9" s="17">
        <v>0.31337768082325002</v>
      </c>
      <c r="I9" s="17">
        <v>0.36322843895214901</v>
      </c>
      <c r="J9" s="17">
        <v>0.31312313013885401</v>
      </c>
      <c r="K9" s="17"/>
      <c r="L9" s="17">
        <v>0.28044944684269402</v>
      </c>
      <c r="M9" s="17">
        <v>0.349741397689943</v>
      </c>
      <c r="N9" s="17">
        <v>0.36810294353247802</v>
      </c>
      <c r="O9" s="17">
        <v>0.39668413018899101</v>
      </c>
      <c r="P9" s="17"/>
      <c r="Q9" s="17">
        <v>0.343249116792116</v>
      </c>
      <c r="R9" s="17">
        <v>0.49428605644699303</v>
      </c>
      <c r="S9" s="17">
        <v>0.337603780407009</v>
      </c>
    </row>
    <row r="10" spans="2:19" ht="28.8" x14ac:dyDescent="0.3">
      <c r="B10" s="18" t="s">
        <v>309</v>
      </c>
      <c r="C10" s="17">
        <v>0.33563474357634299</v>
      </c>
      <c r="D10" s="17">
        <v>0.30798258776137299</v>
      </c>
      <c r="E10" s="17">
        <v>0.36055784888634002</v>
      </c>
      <c r="F10" s="17"/>
      <c r="G10" s="17">
        <v>0.35963269094225903</v>
      </c>
      <c r="H10" s="17">
        <v>0.31411504938864099</v>
      </c>
      <c r="I10" s="17">
        <v>0.33245162303112602</v>
      </c>
      <c r="J10" s="17">
        <v>0.32820953828560601</v>
      </c>
      <c r="K10" s="17"/>
      <c r="L10" s="17">
        <v>0.30392316474305398</v>
      </c>
      <c r="M10" s="17">
        <v>0.33383626712870301</v>
      </c>
      <c r="N10" s="17">
        <v>0.358270516619903</v>
      </c>
      <c r="O10" s="17">
        <v>0.34476939564268899</v>
      </c>
      <c r="P10" s="17"/>
      <c r="Q10" s="17">
        <v>0.33444985227192298</v>
      </c>
      <c r="R10" s="17">
        <v>0.43379556879855702</v>
      </c>
      <c r="S10" s="17">
        <v>0.27745704287064599</v>
      </c>
    </row>
    <row r="11" spans="2:19" ht="28.8" x14ac:dyDescent="0.3">
      <c r="B11" s="18" t="s">
        <v>310</v>
      </c>
      <c r="C11" s="17">
        <v>0.27728953151466701</v>
      </c>
      <c r="D11" s="17">
        <v>0.244122534849815</v>
      </c>
      <c r="E11" s="17">
        <v>0.30978722647227702</v>
      </c>
      <c r="F11" s="17"/>
      <c r="G11" s="17">
        <v>0.32722176519937801</v>
      </c>
      <c r="H11" s="17">
        <v>0.272675565770232</v>
      </c>
      <c r="I11" s="17">
        <v>0.26121663163624298</v>
      </c>
      <c r="J11" s="17">
        <v>0.23147640640878001</v>
      </c>
      <c r="K11" s="17"/>
      <c r="L11" s="17">
        <v>0.214690030834675</v>
      </c>
      <c r="M11" s="17">
        <v>0.25351503403178799</v>
      </c>
      <c r="N11" s="17">
        <v>0.31911304989977002</v>
      </c>
      <c r="O11" s="17">
        <v>0.32029377285291699</v>
      </c>
      <c r="P11" s="17"/>
      <c r="Q11" s="17">
        <v>0.27665062885727498</v>
      </c>
      <c r="R11" s="17">
        <v>0.29314840789539898</v>
      </c>
      <c r="S11" s="17">
        <v>0.25736054689153198</v>
      </c>
    </row>
    <row r="12" spans="2:19" ht="43.2" x14ac:dyDescent="0.3">
      <c r="B12" s="18" t="s">
        <v>311</v>
      </c>
      <c r="C12" s="17">
        <v>0.26475231343636701</v>
      </c>
      <c r="D12" s="17">
        <v>0.24732748618505199</v>
      </c>
      <c r="E12" s="17">
        <v>0.28039829084516799</v>
      </c>
      <c r="F12" s="17"/>
      <c r="G12" s="17">
        <v>0.281559638454701</v>
      </c>
      <c r="H12" s="17">
        <v>0.267765704231196</v>
      </c>
      <c r="I12" s="17">
        <v>0.26638259054843999</v>
      </c>
      <c r="J12" s="17">
        <v>0.23897892900892001</v>
      </c>
      <c r="K12" s="17"/>
      <c r="L12" s="17">
        <v>0.20216004255966899</v>
      </c>
      <c r="M12" s="17">
        <v>0.26255095136107298</v>
      </c>
      <c r="N12" s="17">
        <v>0.27589656344128</v>
      </c>
      <c r="O12" s="17">
        <v>0.31765255259839797</v>
      </c>
      <c r="P12" s="17"/>
      <c r="Q12" s="17">
        <v>0.25845703739426601</v>
      </c>
      <c r="R12" s="17">
        <v>0.297035475853552</v>
      </c>
      <c r="S12" s="17">
        <v>0.274187349127271</v>
      </c>
    </row>
    <row r="13" spans="2:19" ht="28.8" x14ac:dyDescent="0.3">
      <c r="B13" s="18" t="s">
        <v>312</v>
      </c>
      <c r="C13" s="17">
        <v>0.25437338902114398</v>
      </c>
      <c r="D13" s="17">
        <v>0.237308190052233</v>
      </c>
      <c r="E13" s="17">
        <v>0.268616679627524</v>
      </c>
      <c r="F13" s="17"/>
      <c r="G13" s="17">
        <v>0.28913470813430803</v>
      </c>
      <c r="H13" s="17">
        <v>0.22276292013294599</v>
      </c>
      <c r="I13" s="17">
        <v>0.24101428146050299</v>
      </c>
      <c r="J13" s="17">
        <v>0.25778756238448303</v>
      </c>
      <c r="K13" s="17"/>
      <c r="L13" s="17">
        <v>0.201291165930682</v>
      </c>
      <c r="M13" s="17">
        <v>0.220442116694156</v>
      </c>
      <c r="N13" s="17">
        <v>0.25940923455185899</v>
      </c>
      <c r="O13" s="17">
        <v>0.33869882931053602</v>
      </c>
      <c r="P13" s="17"/>
      <c r="Q13" s="17">
        <v>0.25017815675845201</v>
      </c>
      <c r="R13" s="17">
        <v>0.34156732584076899</v>
      </c>
      <c r="S13" s="17">
        <v>0.22824591787036699</v>
      </c>
    </row>
    <row r="14" spans="2:19" ht="28.8" x14ac:dyDescent="0.3">
      <c r="B14" s="18" t="s">
        <v>313</v>
      </c>
      <c r="C14" s="17">
        <v>0.24733901541067299</v>
      </c>
      <c r="D14" s="17">
        <v>0.215180456420654</v>
      </c>
      <c r="E14" s="17">
        <v>0.27775169902314001</v>
      </c>
      <c r="F14" s="17"/>
      <c r="G14" s="17">
        <v>0.26870267954917398</v>
      </c>
      <c r="H14" s="17">
        <v>0.24961073057569799</v>
      </c>
      <c r="I14" s="17">
        <v>0.234600153060078</v>
      </c>
      <c r="J14" s="17">
        <v>0.22542451480578199</v>
      </c>
      <c r="K14" s="17"/>
      <c r="L14" s="17">
        <v>0.20372781590618</v>
      </c>
      <c r="M14" s="17">
        <v>0.24024388915004699</v>
      </c>
      <c r="N14" s="17">
        <v>0.235569466961528</v>
      </c>
      <c r="O14" s="17">
        <v>0.311374365839649</v>
      </c>
      <c r="P14" s="17"/>
      <c r="Q14" s="17">
        <v>0.24573453556024</v>
      </c>
      <c r="R14" s="17">
        <v>0.30540418190685098</v>
      </c>
      <c r="S14" s="17">
        <v>0.20854258940359899</v>
      </c>
    </row>
    <row r="15" spans="2:19" ht="28.8" x14ac:dyDescent="0.3">
      <c r="B15" s="18" t="s">
        <v>314</v>
      </c>
      <c r="C15" s="17">
        <v>0.242211349698392</v>
      </c>
      <c r="D15" s="17">
        <v>0.22255895000972301</v>
      </c>
      <c r="E15" s="17">
        <v>0.26045583884747803</v>
      </c>
      <c r="F15" s="17"/>
      <c r="G15" s="17">
        <v>0.25377281101617599</v>
      </c>
      <c r="H15" s="17">
        <v>0.24258503368543899</v>
      </c>
      <c r="I15" s="17">
        <v>0.26097344970279601</v>
      </c>
      <c r="J15" s="17">
        <v>0.21238104860551801</v>
      </c>
      <c r="K15" s="17"/>
      <c r="L15" s="17">
        <v>0.174863269557089</v>
      </c>
      <c r="M15" s="17">
        <v>0.24186978588151101</v>
      </c>
      <c r="N15" s="17">
        <v>0.25611932879042298</v>
      </c>
      <c r="O15" s="17">
        <v>0.294861874348681</v>
      </c>
      <c r="P15" s="17"/>
      <c r="Q15" s="17">
        <v>0.24033797892366199</v>
      </c>
      <c r="R15" s="17">
        <v>0.36588501866032203</v>
      </c>
      <c r="S15" s="17">
        <v>0.186829736374342</v>
      </c>
    </row>
    <row r="16" spans="2:19" ht="28.8" x14ac:dyDescent="0.3">
      <c r="B16" s="18" t="s">
        <v>315</v>
      </c>
      <c r="C16" s="17">
        <v>0.20876124421116601</v>
      </c>
      <c r="D16" s="17">
        <v>0.21262249708232001</v>
      </c>
      <c r="E16" s="17">
        <v>0.203567915011691</v>
      </c>
      <c r="F16" s="17"/>
      <c r="G16" s="17">
        <v>0.23835855247811699</v>
      </c>
      <c r="H16" s="17">
        <v>0.193931530267001</v>
      </c>
      <c r="I16" s="17">
        <v>0.20157785633887201</v>
      </c>
      <c r="J16" s="17">
        <v>0.19176446410968201</v>
      </c>
      <c r="K16" s="17"/>
      <c r="L16" s="17">
        <v>0.147203162626214</v>
      </c>
      <c r="M16" s="17">
        <v>0.193381286521627</v>
      </c>
      <c r="N16" s="17">
        <v>0.21211726460904801</v>
      </c>
      <c r="O16" s="17">
        <v>0.28331798843355099</v>
      </c>
      <c r="P16" s="17"/>
      <c r="Q16" s="17">
        <v>0.195998363550415</v>
      </c>
      <c r="R16" s="17">
        <v>0.278554138897665</v>
      </c>
      <c r="S16" s="17">
        <v>0.18995047751822999</v>
      </c>
    </row>
    <row r="17" spans="2:19" ht="28.8" x14ac:dyDescent="0.3">
      <c r="B17" s="18" t="s">
        <v>316</v>
      </c>
      <c r="C17" s="17">
        <v>0.188245476936479</v>
      </c>
      <c r="D17" s="17">
        <v>0.17837651514623401</v>
      </c>
      <c r="E17" s="17">
        <v>0.19501765813876901</v>
      </c>
      <c r="F17" s="17"/>
      <c r="G17" s="17">
        <v>0.20436042475757099</v>
      </c>
      <c r="H17" s="17">
        <v>0.16968626706427301</v>
      </c>
      <c r="I17" s="17">
        <v>0.19797452554887099</v>
      </c>
      <c r="J17" s="17">
        <v>0.177602322425117</v>
      </c>
      <c r="K17" s="17"/>
      <c r="L17" s="17">
        <v>0.123712374906081</v>
      </c>
      <c r="M17" s="17">
        <v>0.18229185671659701</v>
      </c>
      <c r="N17" s="17">
        <v>0.19368501490603701</v>
      </c>
      <c r="O17" s="17">
        <v>0.25332494534050798</v>
      </c>
      <c r="P17" s="17"/>
      <c r="Q17" s="17">
        <v>0.18602106113444999</v>
      </c>
      <c r="R17" s="17">
        <v>0.25780682023979701</v>
      </c>
      <c r="S17" s="17">
        <v>0.138690645676324</v>
      </c>
    </row>
    <row r="18" spans="2:19" x14ac:dyDescent="0.3">
      <c r="B18" s="18" t="s">
        <v>317</v>
      </c>
      <c r="C18" s="17">
        <v>0.16465119208872001</v>
      </c>
      <c r="D18" s="17">
        <v>0.15559026960903499</v>
      </c>
      <c r="E18" s="17">
        <v>0.17050115942039001</v>
      </c>
      <c r="F18" s="17"/>
      <c r="G18" s="17">
        <v>0.189919925863895</v>
      </c>
      <c r="H18" s="17">
        <v>0.156476906285694</v>
      </c>
      <c r="I18" s="17">
        <v>0.171222330696189</v>
      </c>
      <c r="J18" s="17">
        <v>0.13288708758602899</v>
      </c>
      <c r="K18" s="17"/>
      <c r="L18" s="17">
        <v>9.7563705759538794E-2</v>
      </c>
      <c r="M18" s="17">
        <v>0.16921778085144801</v>
      </c>
      <c r="N18" s="17">
        <v>0.17419205287103101</v>
      </c>
      <c r="O18" s="17">
        <v>0.21646370486603</v>
      </c>
      <c r="P18" s="17"/>
      <c r="Q18" s="17">
        <v>0.16226649674027399</v>
      </c>
      <c r="R18" s="17">
        <v>0.27239688811831098</v>
      </c>
      <c r="S18" s="17">
        <v>0.119978302766828</v>
      </c>
    </row>
    <row r="19" spans="2:19" ht="28.8" x14ac:dyDescent="0.3">
      <c r="B19" s="18" t="s">
        <v>318</v>
      </c>
      <c r="C19" s="17">
        <v>0.15950206554924401</v>
      </c>
      <c r="D19" s="17">
        <v>0.145895400056854</v>
      </c>
      <c r="E19" s="17">
        <v>0.17446050352018799</v>
      </c>
      <c r="F19" s="17"/>
      <c r="G19" s="17">
        <v>0.16810799214592601</v>
      </c>
      <c r="H19" s="17">
        <v>0.15642857418146899</v>
      </c>
      <c r="I19" s="17">
        <v>0.166666077541193</v>
      </c>
      <c r="J19" s="17">
        <v>0.14047853879712999</v>
      </c>
      <c r="K19" s="17"/>
      <c r="L19" s="17">
        <v>0.113339876993201</v>
      </c>
      <c r="M19" s="17">
        <v>0.17095567738450099</v>
      </c>
      <c r="N19" s="17">
        <v>0.159742021228442</v>
      </c>
      <c r="O19" s="17">
        <v>0.19301653045370001</v>
      </c>
      <c r="P19" s="17"/>
      <c r="Q19" s="17">
        <v>0.14627593976214701</v>
      </c>
      <c r="R19" s="17">
        <v>0.23250424677397399</v>
      </c>
      <c r="S19" s="17">
        <v>0.18209974860488801</v>
      </c>
    </row>
    <row r="20" spans="2:19" ht="28.8" x14ac:dyDescent="0.3">
      <c r="B20" s="18" t="s">
        <v>319</v>
      </c>
      <c r="C20" s="17">
        <v>0.11790456961552701</v>
      </c>
      <c r="D20" s="17">
        <v>0.109896997546404</v>
      </c>
      <c r="E20" s="17">
        <v>0.12522776454459</v>
      </c>
      <c r="F20" s="17"/>
      <c r="G20" s="17">
        <v>0.11164899311363299</v>
      </c>
      <c r="H20" s="17">
        <v>9.92194305585056E-2</v>
      </c>
      <c r="I20" s="17">
        <v>0.122252419796441</v>
      </c>
      <c r="J20" s="17">
        <v>0.14336212135449999</v>
      </c>
      <c r="K20" s="17"/>
      <c r="L20" s="17">
        <v>0.100522977989187</v>
      </c>
      <c r="M20" s="17">
        <v>0.106619031867453</v>
      </c>
      <c r="N20" s="17">
        <v>0.135708720383551</v>
      </c>
      <c r="O20" s="17">
        <v>0.12820432065155199</v>
      </c>
      <c r="P20" s="17"/>
      <c r="Q20" s="17">
        <v>0.112699639890961</v>
      </c>
      <c r="R20" s="17">
        <v>0.169095505851413</v>
      </c>
      <c r="S20" s="17">
        <v>0.155981446837865</v>
      </c>
    </row>
    <row r="21" spans="2:19" ht="28.8" x14ac:dyDescent="0.3">
      <c r="B21" s="18" t="s">
        <v>320</v>
      </c>
      <c r="C21" s="17">
        <v>0.10343067927855901</v>
      </c>
      <c r="D21" s="17">
        <v>9.1140262485861004E-2</v>
      </c>
      <c r="E21" s="17">
        <v>0.115983257040256</v>
      </c>
      <c r="F21" s="17"/>
      <c r="G21" s="17">
        <v>0.106146395078903</v>
      </c>
      <c r="H21" s="17">
        <v>9.0867549821618501E-2</v>
      </c>
      <c r="I21" s="17">
        <v>0.13038183392567099</v>
      </c>
      <c r="J21" s="17">
        <v>8.5838915538544405E-2</v>
      </c>
      <c r="K21" s="17"/>
      <c r="L21" s="17">
        <v>8.1168371772297396E-2</v>
      </c>
      <c r="M21" s="17">
        <v>9.6545716054496994E-2</v>
      </c>
      <c r="N21" s="17">
        <v>0.107635094919006</v>
      </c>
      <c r="O21" s="17">
        <v>0.128584705952133</v>
      </c>
      <c r="P21" s="17"/>
      <c r="Q21" s="17">
        <v>9.9837862893366894E-2</v>
      </c>
      <c r="R21" s="17">
        <v>0.17481312702937499</v>
      </c>
      <c r="S21" s="17">
        <v>8.7266538594548193E-2</v>
      </c>
    </row>
    <row r="22" spans="2:19" x14ac:dyDescent="0.3">
      <c r="B22" s="18" t="s">
        <v>78</v>
      </c>
      <c r="C22" s="17">
        <v>8.3796774092161103E-2</v>
      </c>
      <c r="D22" s="17">
        <v>8.4700943540892401E-2</v>
      </c>
      <c r="E22" s="17">
        <v>8.1955781431108501E-2</v>
      </c>
      <c r="F22" s="17"/>
      <c r="G22" s="17">
        <v>6.5012216105887602E-2</v>
      </c>
      <c r="H22" s="17">
        <v>7.3489690942659794E-2</v>
      </c>
      <c r="I22" s="17">
        <v>7.86996750652489E-2</v>
      </c>
      <c r="J22" s="17">
        <v>0.12616401313185099</v>
      </c>
      <c r="K22" s="17"/>
      <c r="L22" s="17">
        <v>0.12198561519569399</v>
      </c>
      <c r="M22" s="17">
        <v>7.8304874584387299E-2</v>
      </c>
      <c r="N22" s="17">
        <v>6.0680415010040699E-2</v>
      </c>
      <c r="O22" s="17">
        <v>7.65904757172053E-2</v>
      </c>
      <c r="P22" s="17"/>
      <c r="Q22" s="17">
        <v>8.0383987655106695E-2</v>
      </c>
      <c r="R22" s="17">
        <v>5.8820674841849302E-2</v>
      </c>
      <c r="S22" s="17">
        <v>6.5002413054103106E-2</v>
      </c>
    </row>
    <row r="23" spans="2:19" ht="28.8" x14ac:dyDescent="0.3">
      <c r="B23" s="18" t="s">
        <v>321</v>
      </c>
      <c r="C23" s="17">
        <v>7.7752449725800796E-2</v>
      </c>
      <c r="D23" s="17">
        <v>7.6119798207739398E-2</v>
      </c>
      <c r="E23" s="17">
        <v>8.0047997342202498E-2</v>
      </c>
      <c r="F23" s="17"/>
      <c r="G23" s="17">
        <v>9.9860897999763595E-2</v>
      </c>
      <c r="H23" s="17">
        <v>6.9202331931249694E-2</v>
      </c>
      <c r="I23" s="17">
        <v>7.1608775591286297E-2</v>
      </c>
      <c r="J23" s="17">
        <v>6.3575227079292904E-2</v>
      </c>
      <c r="K23" s="17"/>
      <c r="L23" s="17">
        <v>5.9562082027773099E-2</v>
      </c>
      <c r="M23" s="17">
        <v>7.9694416037748295E-2</v>
      </c>
      <c r="N23" s="17">
        <v>7.7957590966560894E-2</v>
      </c>
      <c r="O23" s="17">
        <v>9.3620227444409398E-2</v>
      </c>
      <c r="P23" s="17"/>
      <c r="Q23" s="17">
        <v>6.7838278124575005E-2</v>
      </c>
      <c r="R23" s="17">
        <v>0.13290015125332999</v>
      </c>
      <c r="S23" s="17">
        <v>0.106886212772585</v>
      </c>
    </row>
    <row r="24" spans="2:19" x14ac:dyDescent="0.3">
      <c r="B24" s="18" t="s">
        <v>48</v>
      </c>
      <c r="C24" s="19">
        <v>4.78437994354192E-2</v>
      </c>
      <c r="D24" s="19">
        <v>5.3665516896830301E-2</v>
      </c>
      <c r="E24" s="19">
        <v>4.2435374655282403E-2</v>
      </c>
      <c r="F24" s="19"/>
      <c r="G24" s="19">
        <v>4.4461301220192997E-2</v>
      </c>
      <c r="H24" s="19">
        <v>5.8339417142667702E-2</v>
      </c>
      <c r="I24" s="19">
        <v>3.7742686289623503E-2</v>
      </c>
      <c r="J24" s="19">
        <v>5.0504012454907203E-2</v>
      </c>
      <c r="K24" s="19"/>
      <c r="L24" s="19">
        <v>5.79834165005743E-2</v>
      </c>
      <c r="M24" s="19">
        <v>4.9880248381823103E-2</v>
      </c>
      <c r="N24" s="19">
        <v>4.1911576640391697E-2</v>
      </c>
      <c r="O24" s="19">
        <v>4.19282147646887E-2</v>
      </c>
      <c r="P24" s="19"/>
      <c r="Q24" s="19">
        <v>4.6412091317894699E-2</v>
      </c>
      <c r="R24" s="19">
        <v>2.50818941099906E-2</v>
      </c>
      <c r="S24" s="19">
        <v>6.3691403897287002E-2</v>
      </c>
    </row>
    <row r="25" spans="2:19" x14ac:dyDescent="0.3">
      <c r="B25" s="16"/>
    </row>
    <row r="26" spans="2:19" x14ac:dyDescent="0.3">
      <c r="B26" t="s">
        <v>51</v>
      </c>
    </row>
    <row r="27" spans="2:19" x14ac:dyDescent="0.3">
      <c r="B27" t="s">
        <v>52</v>
      </c>
    </row>
    <row r="29" spans="2:19" x14ac:dyDescent="0.3">
      <c r="B29"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S2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323</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28.8" x14ac:dyDescent="0.3">
      <c r="B9" s="18" t="s">
        <v>321</v>
      </c>
      <c r="C9" s="17">
        <v>0.27223207491179002</v>
      </c>
      <c r="D9" s="17">
        <v>0.25327854536120298</v>
      </c>
      <c r="E9" s="17">
        <v>0.28996916912202197</v>
      </c>
      <c r="F9" s="17"/>
      <c r="G9" s="17">
        <v>0.33429655734875802</v>
      </c>
      <c r="H9" s="17">
        <v>0.25269887815695602</v>
      </c>
      <c r="I9" s="17">
        <v>0.27712385259454603</v>
      </c>
      <c r="J9" s="17">
        <v>0.20622465643444701</v>
      </c>
      <c r="K9" s="17"/>
      <c r="L9" s="17">
        <v>0.24123994714355301</v>
      </c>
      <c r="M9" s="17">
        <v>0.25926916002807199</v>
      </c>
      <c r="N9" s="17">
        <v>0.251356813577366</v>
      </c>
      <c r="O9" s="17">
        <v>0.33985924302470799</v>
      </c>
      <c r="P9" s="17"/>
      <c r="Q9" s="17">
        <v>0.26100227148252197</v>
      </c>
      <c r="R9" s="17">
        <v>0.34812295948870398</v>
      </c>
      <c r="S9" s="17">
        <v>0.32975525562506702</v>
      </c>
    </row>
    <row r="10" spans="2:19" ht="28.8" x14ac:dyDescent="0.3">
      <c r="B10" s="18" t="s">
        <v>313</v>
      </c>
      <c r="C10" s="17">
        <v>0.18831783876122499</v>
      </c>
      <c r="D10" s="17">
        <v>0.16318756545389301</v>
      </c>
      <c r="E10" s="17">
        <v>0.21306737682202301</v>
      </c>
      <c r="F10" s="17"/>
      <c r="G10" s="17">
        <v>0.190767257383746</v>
      </c>
      <c r="H10" s="17">
        <v>0.19871494756921701</v>
      </c>
      <c r="I10" s="17">
        <v>0.20135786088693999</v>
      </c>
      <c r="J10" s="17">
        <v>0.160712130104571</v>
      </c>
      <c r="K10" s="17"/>
      <c r="L10" s="17">
        <v>0.17125371104012399</v>
      </c>
      <c r="M10" s="17">
        <v>0.188600467074621</v>
      </c>
      <c r="N10" s="17">
        <v>0.20083117702950401</v>
      </c>
      <c r="O10" s="17">
        <v>0.19152017046620801</v>
      </c>
      <c r="P10" s="17"/>
      <c r="Q10" s="17">
        <v>0.18406278497890599</v>
      </c>
      <c r="R10" s="17">
        <v>0.213303707526625</v>
      </c>
      <c r="S10" s="17">
        <v>0.22655715034061799</v>
      </c>
    </row>
    <row r="11" spans="2:19" x14ac:dyDescent="0.3">
      <c r="B11" s="18" t="s">
        <v>317</v>
      </c>
      <c r="C11" s="17">
        <v>0.17094194653462499</v>
      </c>
      <c r="D11" s="17">
        <v>0.17089528935044099</v>
      </c>
      <c r="E11" s="17">
        <v>0.17095693008386201</v>
      </c>
      <c r="F11" s="17"/>
      <c r="G11" s="17">
        <v>0.221645177719933</v>
      </c>
      <c r="H11" s="17">
        <v>0.16762297050615399</v>
      </c>
      <c r="I11" s="17">
        <v>0.14055986475589</v>
      </c>
      <c r="J11" s="17">
        <v>0.13366546179682001</v>
      </c>
      <c r="K11" s="17"/>
      <c r="L11" s="17">
        <v>0.14676001396983099</v>
      </c>
      <c r="M11" s="17">
        <v>0.16924703490356199</v>
      </c>
      <c r="N11" s="17">
        <v>0.19331888625968099</v>
      </c>
      <c r="O11" s="17">
        <v>0.17271534350179199</v>
      </c>
      <c r="P11" s="17"/>
      <c r="Q11" s="17">
        <v>0.16398893263981301</v>
      </c>
      <c r="R11" s="17">
        <v>0.235646004419414</v>
      </c>
      <c r="S11" s="17">
        <v>0.22230459973540001</v>
      </c>
    </row>
    <row r="12" spans="2:19" x14ac:dyDescent="0.3">
      <c r="B12" s="18" t="s">
        <v>78</v>
      </c>
      <c r="C12" s="17">
        <v>0.17041544670199199</v>
      </c>
      <c r="D12" s="17">
        <v>0.17385383608982599</v>
      </c>
      <c r="E12" s="17">
        <v>0.16538973115710201</v>
      </c>
      <c r="F12" s="17"/>
      <c r="G12" s="17">
        <v>0.12659677118142201</v>
      </c>
      <c r="H12" s="17">
        <v>0.16808770276078999</v>
      </c>
      <c r="I12" s="17">
        <v>0.14943446998149201</v>
      </c>
      <c r="J12" s="17">
        <v>0.249099347643818</v>
      </c>
      <c r="K12" s="17"/>
      <c r="L12" s="17">
        <v>0.23008970905884699</v>
      </c>
      <c r="M12" s="17">
        <v>0.14938068058732301</v>
      </c>
      <c r="N12" s="17">
        <v>0.16576925656810401</v>
      </c>
      <c r="O12" s="17">
        <v>0.138524924596472</v>
      </c>
      <c r="P12" s="17"/>
      <c r="Q12" s="17">
        <v>0.169296499627627</v>
      </c>
      <c r="R12" s="17">
        <v>0.122703400734297</v>
      </c>
      <c r="S12" s="17">
        <v>0.11908309132159101</v>
      </c>
    </row>
    <row r="13" spans="2:19" ht="28.8" x14ac:dyDescent="0.3">
      <c r="B13" s="18" t="s">
        <v>315</v>
      </c>
      <c r="C13" s="17">
        <v>0.15984979422256501</v>
      </c>
      <c r="D13" s="17">
        <v>0.15932633786660499</v>
      </c>
      <c r="E13" s="17">
        <v>0.16024644795621201</v>
      </c>
      <c r="F13" s="17"/>
      <c r="G13" s="17">
        <v>0.19912984609999099</v>
      </c>
      <c r="H13" s="17">
        <v>0.145746282974757</v>
      </c>
      <c r="I13" s="17">
        <v>0.169773562328314</v>
      </c>
      <c r="J13" s="17">
        <v>0.11481886800666299</v>
      </c>
      <c r="K13" s="17"/>
      <c r="L13" s="17">
        <v>0.137479765665458</v>
      </c>
      <c r="M13" s="17">
        <v>0.14817172651324501</v>
      </c>
      <c r="N13" s="17">
        <v>0.17294957765803701</v>
      </c>
      <c r="O13" s="17">
        <v>0.180658924949197</v>
      </c>
      <c r="P13" s="17"/>
      <c r="Q13" s="17">
        <v>0.156151071860375</v>
      </c>
      <c r="R13" s="17">
        <v>0.21491162382701701</v>
      </c>
      <c r="S13" s="17">
        <v>0.19319829802027499</v>
      </c>
    </row>
    <row r="14" spans="2:19" ht="28.8" x14ac:dyDescent="0.3">
      <c r="B14" s="18" t="s">
        <v>308</v>
      </c>
      <c r="C14" s="17">
        <v>0.12620687525112501</v>
      </c>
      <c r="D14" s="17">
        <v>0.127452629925107</v>
      </c>
      <c r="E14" s="17">
        <v>0.12604020170313199</v>
      </c>
      <c r="F14" s="17"/>
      <c r="G14" s="17">
        <v>0.143182378389131</v>
      </c>
      <c r="H14" s="17">
        <v>0.11536149422288</v>
      </c>
      <c r="I14" s="17">
        <v>0.160981390277984</v>
      </c>
      <c r="J14" s="17">
        <v>8.1226488699401994E-2</v>
      </c>
      <c r="K14" s="17"/>
      <c r="L14" s="17">
        <v>9.5683835680966403E-2</v>
      </c>
      <c r="M14" s="17">
        <v>0.130556374635382</v>
      </c>
      <c r="N14" s="17">
        <v>0.117680773251614</v>
      </c>
      <c r="O14" s="17">
        <v>0.16126227953281699</v>
      </c>
      <c r="P14" s="17"/>
      <c r="Q14" s="17">
        <v>0.118375025296065</v>
      </c>
      <c r="R14" s="17">
        <v>0.204617135119501</v>
      </c>
      <c r="S14" s="17">
        <v>0.14024208425325499</v>
      </c>
    </row>
    <row r="15" spans="2:19" ht="28.8" x14ac:dyDescent="0.3">
      <c r="B15" s="18" t="s">
        <v>310</v>
      </c>
      <c r="C15" s="17">
        <v>0.110915343158346</v>
      </c>
      <c r="D15" s="17">
        <v>0.105449173607688</v>
      </c>
      <c r="E15" s="17">
        <v>0.117324669700587</v>
      </c>
      <c r="F15" s="17"/>
      <c r="G15" s="17">
        <v>0.12812092026236199</v>
      </c>
      <c r="H15" s="17">
        <v>9.7672053207781995E-2</v>
      </c>
      <c r="I15" s="17">
        <v>0.11238318496800501</v>
      </c>
      <c r="J15" s="17">
        <v>9.9966557872805395E-2</v>
      </c>
      <c r="K15" s="17"/>
      <c r="L15" s="17">
        <v>0.112808469659194</v>
      </c>
      <c r="M15" s="17">
        <v>0.107246040740477</v>
      </c>
      <c r="N15" s="17">
        <v>0.12743076626078001</v>
      </c>
      <c r="O15" s="17">
        <v>9.5099080060533706E-2</v>
      </c>
      <c r="P15" s="17"/>
      <c r="Q15" s="17">
        <v>0.107102004105949</v>
      </c>
      <c r="R15" s="17">
        <v>0.116094017459035</v>
      </c>
      <c r="S15" s="17">
        <v>0.14217680449155801</v>
      </c>
    </row>
    <row r="16" spans="2:19" ht="28.8" x14ac:dyDescent="0.3">
      <c r="B16" s="18" t="s">
        <v>312</v>
      </c>
      <c r="C16" s="17">
        <v>0.10425947373793699</v>
      </c>
      <c r="D16" s="17">
        <v>9.4116060298902002E-2</v>
      </c>
      <c r="E16" s="17">
        <v>0.11528549491944</v>
      </c>
      <c r="F16" s="17"/>
      <c r="G16" s="17">
        <v>0.128583374180921</v>
      </c>
      <c r="H16" s="17">
        <v>0.10390529298864</v>
      </c>
      <c r="I16" s="17">
        <v>0.104285136104635</v>
      </c>
      <c r="J16" s="17">
        <v>7.0649333618833896E-2</v>
      </c>
      <c r="K16" s="17"/>
      <c r="L16" s="17">
        <v>8.0650955998347401E-2</v>
      </c>
      <c r="M16" s="17">
        <v>0.112964474193003</v>
      </c>
      <c r="N16" s="17">
        <v>0.115311685734234</v>
      </c>
      <c r="O16" s="17">
        <v>0.10647977905318499</v>
      </c>
      <c r="P16" s="17"/>
      <c r="Q16" s="17">
        <v>9.9134531371560503E-2</v>
      </c>
      <c r="R16" s="17">
        <v>0.14662028690889001</v>
      </c>
      <c r="S16" s="17">
        <v>0.13033717038746001</v>
      </c>
    </row>
    <row r="17" spans="2:19" ht="43.2" x14ac:dyDescent="0.3">
      <c r="B17" s="18" t="s">
        <v>311</v>
      </c>
      <c r="C17" s="17">
        <v>9.7102479579551398E-2</v>
      </c>
      <c r="D17" s="17">
        <v>9.03921077410242E-2</v>
      </c>
      <c r="E17" s="17">
        <v>0.10314515741569701</v>
      </c>
      <c r="F17" s="17"/>
      <c r="G17" s="17">
        <v>0.102293306835067</v>
      </c>
      <c r="H17" s="17">
        <v>0.11065272135312</v>
      </c>
      <c r="I17" s="17">
        <v>0.10015261076574999</v>
      </c>
      <c r="J17" s="17">
        <v>7.2356504510423705E-2</v>
      </c>
      <c r="K17" s="17"/>
      <c r="L17" s="17">
        <v>6.9406565992958094E-2</v>
      </c>
      <c r="M17" s="17">
        <v>0.10358718654185101</v>
      </c>
      <c r="N17" s="17">
        <v>0.113475671837244</v>
      </c>
      <c r="O17" s="17">
        <v>0.100047166718533</v>
      </c>
      <c r="P17" s="17"/>
      <c r="Q17" s="17">
        <v>9.7174074262858207E-2</v>
      </c>
      <c r="R17" s="17">
        <v>0.15483075402872801</v>
      </c>
      <c r="S17" s="17">
        <v>7.6151519167725695E-2</v>
      </c>
    </row>
    <row r="18" spans="2:19" ht="28.8" x14ac:dyDescent="0.3">
      <c r="B18" s="18" t="s">
        <v>320</v>
      </c>
      <c r="C18" s="17">
        <v>9.2594289057396098E-2</v>
      </c>
      <c r="D18" s="17">
        <v>8.1314178665506304E-2</v>
      </c>
      <c r="E18" s="17">
        <v>0.10316458720298501</v>
      </c>
      <c r="F18" s="17"/>
      <c r="G18" s="17">
        <v>9.4364854045703203E-2</v>
      </c>
      <c r="H18" s="17">
        <v>9.0184151437080501E-2</v>
      </c>
      <c r="I18" s="17">
        <v>7.4326870520060595E-2</v>
      </c>
      <c r="J18" s="17">
        <v>0.109355616292083</v>
      </c>
      <c r="K18" s="17"/>
      <c r="L18" s="17">
        <v>6.3590993596170597E-2</v>
      </c>
      <c r="M18" s="17">
        <v>9.2384225133201506E-2</v>
      </c>
      <c r="N18" s="17">
        <v>8.9954038438412195E-2</v>
      </c>
      <c r="O18" s="17">
        <v>0.124685052819965</v>
      </c>
      <c r="P18" s="17"/>
      <c r="Q18" s="17">
        <v>9.3154967669220906E-2</v>
      </c>
      <c r="R18" s="17">
        <v>0.12285076062474</v>
      </c>
      <c r="S18" s="17">
        <v>8.3965898653824506E-2</v>
      </c>
    </row>
    <row r="19" spans="2:19" ht="28.8" x14ac:dyDescent="0.3">
      <c r="B19" s="18" t="s">
        <v>309</v>
      </c>
      <c r="C19" s="17">
        <v>8.8916861008097994E-2</v>
      </c>
      <c r="D19" s="17">
        <v>8.5400988357734395E-2</v>
      </c>
      <c r="E19" s="17">
        <v>9.3189512715393302E-2</v>
      </c>
      <c r="F19" s="17"/>
      <c r="G19" s="17">
        <v>0.10605621701984</v>
      </c>
      <c r="H19" s="17">
        <v>7.3406711259666801E-2</v>
      </c>
      <c r="I19" s="17">
        <v>9.6800149135294195E-2</v>
      </c>
      <c r="J19" s="17">
        <v>7.4813937713738704E-2</v>
      </c>
      <c r="K19" s="17"/>
      <c r="L19" s="17">
        <v>7.54446908745392E-2</v>
      </c>
      <c r="M19" s="17">
        <v>8.9878547466594599E-2</v>
      </c>
      <c r="N19" s="17">
        <v>0.10120918345867699</v>
      </c>
      <c r="O19" s="17">
        <v>8.8032226607992203E-2</v>
      </c>
      <c r="P19" s="17"/>
      <c r="Q19" s="17">
        <v>8.1270773499478699E-2</v>
      </c>
      <c r="R19" s="17">
        <v>0.12166184216008399</v>
      </c>
      <c r="S19" s="17">
        <v>9.5737027489004006E-2</v>
      </c>
    </row>
    <row r="20" spans="2:19" ht="28.8" x14ac:dyDescent="0.3">
      <c r="B20" s="18" t="s">
        <v>319</v>
      </c>
      <c r="C20" s="17">
        <v>8.2386125180626796E-2</v>
      </c>
      <c r="D20" s="17">
        <v>8.5758747567382998E-2</v>
      </c>
      <c r="E20" s="17">
        <v>7.8811672465867996E-2</v>
      </c>
      <c r="F20" s="17"/>
      <c r="G20" s="17">
        <v>9.5256581541693294E-2</v>
      </c>
      <c r="H20" s="17">
        <v>8.2000983270587496E-2</v>
      </c>
      <c r="I20" s="17">
        <v>6.2909469528728501E-2</v>
      </c>
      <c r="J20" s="17">
        <v>8.3507091567910197E-2</v>
      </c>
      <c r="K20" s="17"/>
      <c r="L20" s="17">
        <v>5.7689092833567497E-2</v>
      </c>
      <c r="M20" s="17">
        <v>7.9515605499247105E-2</v>
      </c>
      <c r="N20" s="17">
        <v>8.4173204128687798E-2</v>
      </c>
      <c r="O20" s="17">
        <v>0.108251795414878</v>
      </c>
      <c r="P20" s="17"/>
      <c r="Q20" s="17">
        <v>8.4139895345587495E-2</v>
      </c>
      <c r="R20" s="17">
        <v>8.2157824641129099E-2</v>
      </c>
      <c r="S20" s="17">
        <v>7.8969810968197399E-2</v>
      </c>
    </row>
    <row r="21" spans="2:19" ht="28.8" x14ac:dyDescent="0.3">
      <c r="B21" s="18" t="s">
        <v>318</v>
      </c>
      <c r="C21" s="17">
        <v>7.3743657418713193E-2</v>
      </c>
      <c r="D21" s="17">
        <v>7.0067173560229706E-2</v>
      </c>
      <c r="E21" s="17">
        <v>7.8047179400720604E-2</v>
      </c>
      <c r="F21" s="17"/>
      <c r="G21" s="17">
        <v>7.6063231473097306E-2</v>
      </c>
      <c r="H21" s="17">
        <v>8.1532046346891596E-2</v>
      </c>
      <c r="I21" s="17">
        <v>8.1501673133701297E-2</v>
      </c>
      <c r="J21" s="17">
        <v>5.4162167324582802E-2</v>
      </c>
      <c r="K21" s="17"/>
      <c r="L21" s="17">
        <v>5.2939704924393198E-2</v>
      </c>
      <c r="M21" s="17">
        <v>7.6595753457105994E-2</v>
      </c>
      <c r="N21" s="17">
        <v>8.6360516917283803E-2</v>
      </c>
      <c r="O21" s="17">
        <v>7.7794631655858801E-2</v>
      </c>
      <c r="P21" s="17"/>
      <c r="Q21" s="17">
        <v>6.9979794269656503E-2</v>
      </c>
      <c r="R21" s="17">
        <v>9.6895505458082995E-2</v>
      </c>
      <c r="S21" s="17">
        <v>0.103948101664345</v>
      </c>
    </row>
    <row r="22" spans="2:19" ht="28.8" x14ac:dyDescent="0.3">
      <c r="B22" s="18" t="s">
        <v>316</v>
      </c>
      <c r="C22" s="17">
        <v>7.0337024706862497E-2</v>
      </c>
      <c r="D22" s="17">
        <v>6.6231819013693197E-2</v>
      </c>
      <c r="E22" s="17">
        <v>7.4240345446880004E-2</v>
      </c>
      <c r="F22" s="17"/>
      <c r="G22" s="17">
        <v>8.0266521346188099E-2</v>
      </c>
      <c r="H22" s="17">
        <v>7.2021349195384596E-2</v>
      </c>
      <c r="I22" s="17">
        <v>6.9828803161935002E-2</v>
      </c>
      <c r="J22" s="17">
        <v>5.1475670498620701E-2</v>
      </c>
      <c r="K22" s="17"/>
      <c r="L22" s="17">
        <v>5.5143361247853399E-2</v>
      </c>
      <c r="M22" s="17">
        <v>8.2853645886782998E-2</v>
      </c>
      <c r="N22" s="17">
        <v>6.5234148787272905E-2</v>
      </c>
      <c r="O22" s="17">
        <v>7.7521323391257599E-2</v>
      </c>
      <c r="P22" s="17"/>
      <c r="Q22" s="17">
        <v>6.8994109413187205E-2</v>
      </c>
      <c r="R22" s="17">
        <v>0.128286997889449</v>
      </c>
      <c r="S22" s="17">
        <v>5.8302255964606503E-2</v>
      </c>
    </row>
    <row r="23" spans="2:19" ht="28.8" x14ac:dyDescent="0.3">
      <c r="B23" s="18" t="s">
        <v>314</v>
      </c>
      <c r="C23" s="17">
        <v>7.0301948260350106E-2</v>
      </c>
      <c r="D23" s="17">
        <v>6.8038936483273194E-2</v>
      </c>
      <c r="E23" s="17">
        <v>7.3163713999527799E-2</v>
      </c>
      <c r="F23" s="17"/>
      <c r="G23" s="17">
        <v>8.1768126895108095E-2</v>
      </c>
      <c r="H23" s="17">
        <v>8.0602568785115597E-2</v>
      </c>
      <c r="I23" s="17">
        <v>6.7582127736594097E-2</v>
      </c>
      <c r="J23" s="17">
        <v>4.7488948249273799E-2</v>
      </c>
      <c r="K23" s="17"/>
      <c r="L23" s="17">
        <v>5.8326363204897799E-2</v>
      </c>
      <c r="M23" s="17">
        <v>7.2045550498644403E-2</v>
      </c>
      <c r="N23" s="17">
        <v>7.8062279803302104E-2</v>
      </c>
      <c r="O23" s="17">
        <v>7.1984696546115903E-2</v>
      </c>
      <c r="P23" s="17"/>
      <c r="Q23" s="17">
        <v>6.7960934434022693E-2</v>
      </c>
      <c r="R23" s="17">
        <v>9.8821396227813302E-2</v>
      </c>
      <c r="S23" s="17">
        <v>8.8882968520155703E-2</v>
      </c>
    </row>
    <row r="24" spans="2:19" x14ac:dyDescent="0.3">
      <c r="B24" s="18" t="s">
        <v>48</v>
      </c>
      <c r="C24" s="19">
        <v>8.9007798831478094E-2</v>
      </c>
      <c r="D24" s="19">
        <v>9.4396563286117299E-2</v>
      </c>
      <c r="E24" s="19">
        <v>8.4383620655342204E-2</v>
      </c>
      <c r="F24" s="19"/>
      <c r="G24" s="19">
        <v>7.1632125557325399E-2</v>
      </c>
      <c r="H24" s="19">
        <v>9.4779510407114895E-2</v>
      </c>
      <c r="I24" s="19">
        <v>9.3671591134429494E-2</v>
      </c>
      <c r="J24" s="19">
        <v>0.102555406765916</v>
      </c>
      <c r="K24" s="19"/>
      <c r="L24" s="19">
        <v>7.8435115139738901E-2</v>
      </c>
      <c r="M24" s="19">
        <v>0.11329714927218899</v>
      </c>
      <c r="N24" s="19">
        <v>9.1363562111742097E-2</v>
      </c>
      <c r="O24" s="19">
        <v>7.0758008883013604E-2</v>
      </c>
      <c r="P24" s="19"/>
      <c r="Q24" s="19">
        <v>8.9521718470993702E-2</v>
      </c>
      <c r="R24" s="19">
        <v>7.1864440709855301E-2</v>
      </c>
      <c r="S24" s="19">
        <v>6.8784196486155802E-2</v>
      </c>
    </row>
    <row r="25" spans="2:19" x14ac:dyDescent="0.3">
      <c r="B25" s="16"/>
    </row>
    <row r="26" spans="2:19" x14ac:dyDescent="0.3">
      <c r="B26" t="s">
        <v>51</v>
      </c>
    </row>
    <row r="27" spans="2:19" x14ac:dyDescent="0.3">
      <c r="B27" t="s">
        <v>52</v>
      </c>
    </row>
    <row r="29" spans="2:19" x14ac:dyDescent="0.3">
      <c r="B29"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S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269</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43.2" x14ac:dyDescent="0.3">
      <c r="B9" s="18" t="s">
        <v>324</v>
      </c>
      <c r="C9" s="17">
        <v>0.52743943916464997</v>
      </c>
      <c r="D9" s="17">
        <v>0.51636172096108202</v>
      </c>
      <c r="E9" s="17">
        <v>0.53761688462665902</v>
      </c>
      <c r="F9" s="17"/>
      <c r="G9" s="17">
        <v>0.54663193362629503</v>
      </c>
      <c r="H9" s="17">
        <v>0.51855509080823003</v>
      </c>
      <c r="I9" s="17">
        <v>0.50090261738737696</v>
      </c>
      <c r="J9" s="17">
        <v>0.53722532778496901</v>
      </c>
      <c r="K9" s="17"/>
      <c r="L9" s="17">
        <v>0.49658546009767501</v>
      </c>
      <c r="M9" s="17">
        <v>0.56668501525950898</v>
      </c>
      <c r="N9" s="17">
        <v>0.51561104384666701</v>
      </c>
      <c r="O9" s="17">
        <v>0.52866105674478803</v>
      </c>
      <c r="P9" s="17"/>
      <c r="Q9" s="17">
        <v>0.52689657124617495</v>
      </c>
      <c r="R9" s="17">
        <v>0.54282753354023405</v>
      </c>
      <c r="S9" s="17">
        <v>0.55092717975293803</v>
      </c>
    </row>
    <row r="10" spans="2:19" ht="43.2" x14ac:dyDescent="0.3">
      <c r="B10" s="18" t="s">
        <v>325</v>
      </c>
      <c r="C10" s="17">
        <v>0.21919014144878299</v>
      </c>
      <c r="D10" s="17">
        <v>0.215256464730716</v>
      </c>
      <c r="E10" s="17">
        <v>0.22413923085773799</v>
      </c>
      <c r="F10" s="17"/>
      <c r="G10" s="17">
        <v>0.21881712705113901</v>
      </c>
      <c r="H10" s="17">
        <v>0.22589850436744599</v>
      </c>
      <c r="I10" s="17">
        <v>0.25336160899056098</v>
      </c>
      <c r="J10" s="17">
        <v>0.18294064369346899</v>
      </c>
      <c r="K10" s="17"/>
      <c r="L10" s="17">
        <v>0.21089923412251901</v>
      </c>
      <c r="M10" s="17">
        <v>0.203078842771375</v>
      </c>
      <c r="N10" s="17">
        <v>0.236234460981429</v>
      </c>
      <c r="O10" s="17">
        <v>0.22644171004946401</v>
      </c>
      <c r="P10" s="17"/>
      <c r="Q10" s="17">
        <v>0.21664133910876299</v>
      </c>
      <c r="R10" s="17">
        <v>0.201050692577248</v>
      </c>
      <c r="S10" s="17">
        <v>0.248678984680335</v>
      </c>
    </row>
    <row r="11" spans="2:19" ht="57.6" x14ac:dyDescent="0.3">
      <c r="B11" s="18" t="s">
        <v>326</v>
      </c>
      <c r="C11" s="17">
        <v>0.135573704548581</v>
      </c>
      <c r="D11" s="17">
        <v>0.13807767448437799</v>
      </c>
      <c r="E11" s="17">
        <v>0.132737948455382</v>
      </c>
      <c r="F11" s="17"/>
      <c r="G11" s="17">
        <v>0.14316873941201599</v>
      </c>
      <c r="H11" s="17">
        <v>0.14701141870974299</v>
      </c>
      <c r="I11" s="17">
        <v>0.117893092114432</v>
      </c>
      <c r="J11" s="17">
        <v>0.129806944457036</v>
      </c>
      <c r="K11" s="17"/>
      <c r="L11" s="17">
        <v>0.124746371400222</v>
      </c>
      <c r="M11" s="17">
        <v>0.12077872545806501</v>
      </c>
      <c r="N11" s="17">
        <v>0.14334531133938699</v>
      </c>
      <c r="O11" s="17">
        <v>0.15398345878919401</v>
      </c>
      <c r="P11" s="17"/>
      <c r="Q11" s="17">
        <v>0.13322710837137799</v>
      </c>
      <c r="R11" s="17">
        <v>0.16680952057635801</v>
      </c>
      <c r="S11" s="17">
        <v>0.136732343876458</v>
      </c>
    </row>
    <row r="12" spans="2:19" x14ac:dyDescent="0.3">
      <c r="B12" s="18" t="s">
        <v>78</v>
      </c>
      <c r="C12" s="19">
        <v>0.117796714837987</v>
      </c>
      <c r="D12" s="19">
        <v>0.13030413982382399</v>
      </c>
      <c r="E12" s="19">
        <v>0.105505936060221</v>
      </c>
      <c r="F12" s="19"/>
      <c r="G12" s="19">
        <v>9.1382199910549702E-2</v>
      </c>
      <c r="H12" s="19">
        <v>0.10853498611458</v>
      </c>
      <c r="I12" s="19">
        <v>0.12784268150762901</v>
      </c>
      <c r="J12" s="19">
        <v>0.150027084064526</v>
      </c>
      <c r="K12" s="19"/>
      <c r="L12" s="19">
        <v>0.16776893437958401</v>
      </c>
      <c r="M12" s="19">
        <v>0.10945741651105</v>
      </c>
      <c r="N12" s="19">
        <v>0.104809183832517</v>
      </c>
      <c r="O12" s="19">
        <v>9.09137744165541E-2</v>
      </c>
      <c r="P12" s="19"/>
      <c r="Q12" s="19">
        <v>0.123234981273684</v>
      </c>
      <c r="R12" s="19">
        <v>8.9312253306159897E-2</v>
      </c>
      <c r="S12" s="19">
        <v>6.3661491690269106E-2</v>
      </c>
    </row>
    <row r="13" spans="2:19" x14ac:dyDescent="0.3">
      <c r="B13" s="16"/>
    </row>
    <row r="14" spans="2:19" x14ac:dyDescent="0.3">
      <c r="B14" t="s">
        <v>51</v>
      </c>
    </row>
    <row r="15" spans="2:19" x14ac:dyDescent="0.3">
      <c r="B15" t="s">
        <v>52</v>
      </c>
    </row>
    <row r="17" spans="2:2" x14ac:dyDescent="0.3">
      <c r="B17"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S23"/>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335</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28.8" x14ac:dyDescent="0.3">
      <c r="B9" s="18" t="s">
        <v>327</v>
      </c>
      <c r="C9" s="17">
        <v>0.42981779845159301</v>
      </c>
      <c r="D9" s="17">
        <v>0.42297302362642297</v>
      </c>
      <c r="E9" s="17">
        <v>0.43753500261956202</v>
      </c>
      <c r="F9" s="17"/>
      <c r="G9" s="17">
        <v>0.45390955697563001</v>
      </c>
      <c r="H9" s="17">
        <v>0.44271203516815999</v>
      </c>
      <c r="I9" s="17">
        <v>0.40937544967406397</v>
      </c>
      <c r="J9" s="17">
        <v>0.39929477486061798</v>
      </c>
      <c r="K9" s="17"/>
      <c r="L9" s="17">
        <v>0.42889525996337402</v>
      </c>
      <c r="M9" s="17">
        <v>0.41872736262839699</v>
      </c>
      <c r="N9" s="17">
        <v>0.44825368756944001</v>
      </c>
      <c r="O9" s="17">
        <v>0.42276309864396799</v>
      </c>
      <c r="P9" s="17"/>
      <c r="Q9" s="17">
        <v>0.44505508928670101</v>
      </c>
      <c r="R9" s="17">
        <v>0.42377231573588098</v>
      </c>
      <c r="S9" s="17">
        <v>0.36525484832361099</v>
      </c>
    </row>
    <row r="10" spans="2:19" ht="43.2" x14ac:dyDescent="0.3">
      <c r="B10" s="18" t="s">
        <v>328</v>
      </c>
      <c r="C10" s="17">
        <v>0.38885909673119701</v>
      </c>
      <c r="D10" s="17">
        <v>0.39951286193987801</v>
      </c>
      <c r="E10" s="17">
        <v>0.38092382391213497</v>
      </c>
      <c r="F10" s="17"/>
      <c r="G10" s="17">
        <v>0.409853971134017</v>
      </c>
      <c r="H10" s="17">
        <v>0.40810438799794502</v>
      </c>
      <c r="I10" s="17">
        <v>0.37858221686975702</v>
      </c>
      <c r="J10" s="17">
        <v>0.35074986136976599</v>
      </c>
      <c r="K10" s="17"/>
      <c r="L10" s="17">
        <v>0.33982337084780001</v>
      </c>
      <c r="M10" s="17">
        <v>0.35792754364208901</v>
      </c>
      <c r="N10" s="17">
        <v>0.41724533412145498</v>
      </c>
      <c r="O10" s="17">
        <v>0.44059740477578102</v>
      </c>
      <c r="P10" s="17"/>
      <c r="Q10" s="17">
        <v>0.389820694851367</v>
      </c>
      <c r="R10" s="17">
        <v>0.40932732591465099</v>
      </c>
      <c r="S10" s="17">
        <v>0.37956282652865397</v>
      </c>
    </row>
    <row r="11" spans="2:19" x14ac:dyDescent="0.3">
      <c r="B11" s="18" t="s">
        <v>329</v>
      </c>
      <c r="C11" s="17">
        <v>0.32337081352605401</v>
      </c>
      <c r="D11" s="17">
        <v>0.31885348405042402</v>
      </c>
      <c r="E11" s="17">
        <v>0.32696312254012699</v>
      </c>
      <c r="F11" s="17"/>
      <c r="G11" s="17">
        <v>0.36704793828048399</v>
      </c>
      <c r="H11" s="17">
        <v>0.306528679297489</v>
      </c>
      <c r="I11" s="17">
        <v>0.34006768759554201</v>
      </c>
      <c r="J11" s="17">
        <v>0.27240687529236901</v>
      </c>
      <c r="K11" s="17"/>
      <c r="L11" s="17">
        <v>0.29709415602379702</v>
      </c>
      <c r="M11" s="17">
        <v>0.34412497532122499</v>
      </c>
      <c r="N11" s="17">
        <v>0.35875928158494902</v>
      </c>
      <c r="O11" s="17">
        <v>0.28886308684561501</v>
      </c>
      <c r="P11" s="17"/>
      <c r="Q11" s="17">
        <v>0.32508353264366402</v>
      </c>
      <c r="R11" s="17">
        <v>0.38181712472255502</v>
      </c>
      <c r="S11" s="17">
        <v>0.36838264724785602</v>
      </c>
    </row>
    <row r="12" spans="2:19" x14ac:dyDescent="0.3">
      <c r="B12" s="18" t="s">
        <v>330</v>
      </c>
      <c r="C12" s="17">
        <v>0.26990205995648497</v>
      </c>
      <c r="D12" s="17">
        <v>0.25920411478717298</v>
      </c>
      <c r="E12" s="17">
        <v>0.27869321925846402</v>
      </c>
      <c r="F12" s="17"/>
      <c r="G12" s="17">
        <v>0.260650027019103</v>
      </c>
      <c r="H12" s="17">
        <v>0.2623632484001</v>
      </c>
      <c r="I12" s="17">
        <v>0.27438897555358799</v>
      </c>
      <c r="J12" s="17">
        <v>0.28576496967889697</v>
      </c>
      <c r="K12" s="17"/>
      <c r="L12" s="17">
        <v>0.21995427759474201</v>
      </c>
      <c r="M12" s="17">
        <v>0.26813784406965102</v>
      </c>
      <c r="N12" s="17">
        <v>0.28533908534588698</v>
      </c>
      <c r="O12" s="17">
        <v>0.30503450398142601</v>
      </c>
      <c r="P12" s="17"/>
      <c r="Q12" s="17">
        <v>0.27660061291703097</v>
      </c>
      <c r="R12" s="17">
        <v>0.225220826281639</v>
      </c>
      <c r="S12" s="17">
        <v>0.232780000173061</v>
      </c>
    </row>
    <row r="13" spans="2:19" x14ac:dyDescent="0.3">
      <c r="B13" s="18" t="s">
        <v>331</v>
      </c>
      <c r="C13" s="17">
        <v>0.26805839790653702</v>
      </c>
      <c r="D13" s="17">
        <v>0.27696284781741398</v>
      </c>
      <c r="E13" s="17">
        <v>0.25763999684748401</v>
      </c>
      <c r="F13" s="17"/>
      <c r="G13" s="17">
        <v>0.315011697830199</v>
      </c>
      <c r="H13" s="17">
        <v>0.24791870373164901</v>
      </c>
      <c r="I13" s="17">
        <v>0.27578117807630698</v>
      </c>
      <c r="J13" s="17">
        <v>0.221782868864799</v>
      </c>
      <c r="K13" s="17"/>
      <c r="L13" s="17">
        <v>0.22533748091352801</v>
      </c>
      <c r="M13" s="17">
        <v>0.29706206490405201</v>
      </c>
      <c r="N13" s="17">
        <v>0.29736169329701601</v>
      </c>
      <c r="O13" s="17">
        <v>0.247664863920706</v>
      </c>
      <c r="P13" s="17"/>
      <c r="Q13" s="17">
        <v>0.26593785681968002</v>
      </c>
      <c r="R13" s="17">
        <v>0.31928877482366103</v>
      </c>
      <c r="S13" s="17">
        <v>0.33346846582606798</v>
      </c>
    </row>
    <row r="14" spans="2:19" ht="28.8" x14ac:dyDescent="0.3">
      <c r="B14" s="18" t="s">
        <v>332</v>
      </c>
      <c r="C14" s="17">
        <v>0.23472872025010699</v>
      </c>
      <c r="D14" s="17">
        <v>0.21738174897078499</v>
      </c>
      <c r="E14" s="17">
        <v>0.25165165832259401</v>
      </c>
      <c r="F14" s="17"/>
      <c r="G14" s="17">
        <v>0.27647309892931499</v>
      </c>
      <c r="H14" s="17">
        <v>0.228872541940389</v>
      </c>
      <c r="I14" s="17">
        <v>0.207556317541083</v>
      </c>
      <c r="J14" s="17">
        <v>0.21445200779964399</v>
      </c>
      <c r="K14" s="17"/>
      <c r="L14" s="17">
        <v>0.210151406960742</v>
      </c>
      <c r="M14" s="17">
        <v>0.24035998009749801</v>
      </c>
      <c r="N14" s="17">
        <v>0.235406846852069</v>
      </c>
      <c r="O14" s="17">
        <v>0.252480849389283</v>
      </c>
      <c r="P14" s="17"/>
      <c r="Q14" s="17">
        <v>0.236708696503169</v>
      </c>
      <c r="R14" s="17">
        <v>0.26694916014491699</v>
      </c>
      <c r="S14" s="17">
        <v>0.21979304254106999</v>
      </c>
    </row>
    <row r="15" spans="2:19" ht="28.8" x14ac:dyDescent="0.3">
      <c r="B15" s="18" t="s">
        <v>333</v>
      </c>
      <c r="C15" s="17">
        <v>0.17457548771897899</v>
      </c>
      <c r="D15" s="17">
        <v>0.17079863291980599</v>
      </c>
      <c r="E15" s="17">
        <v>0.177133573519522</v>
      </c>
      <c r="F15" s="17"/>
      <c r="G15" s="17">
        <v>0.209734929011304</v>
      </c>
      <c r="H15" s="17">
        <v>0.171393832481333</v>
      </c>
      <c r="I15" s="17">
        <v>0.14971525153426199</v>
      </c>
      <c r="J15" s="17">
        <v>0.15276997959802999</v>
      </c>
      <c r="K15" s="17"/>
      <c r="L15" s="17">
        <v>0.14584215648384399</v>
      </c>
      <c r="M15" s="17">
        <v>0.16491238864594099</v>
      </c>
      <c r="N15" s="17">
        <v>0.18180039390750299</v>
      </c>
      <c r="O15" s="17">
        <v>0.20593306142462101</v>
      </c>
      <c r="P15" s="17"/>
      <c r="Q15" s="17">
        <v>0.16755432220851901</v>
      </c>
      <c r="R15" s="17">
        <v>0.29767408051969801</v>
      </c>
      <c r="S15" s="17">
        <v>0.20324847304251001</v>
      </c>
    </row>
    <row r="16" spans="2:19" ht="28.8" x14ac:dyDescent="0.3">
      <c r="B16" s="18" t="s">
        <v>334</v>
      </c>
      <c r="C16" s="17">
        <v>0.17150192431466199</v>
      </c>
      <c r="D16" s="17">
        <v>0.151317958171345</v>
      </c>
      <c r="E16" s="17">
        <v>0.192376260787369</v>
      </c>
      <c r="F16" s="17"/>
      <c r="G16" s="17">
        <v>0.178317730866598</v>
      </c>
      <c r="H16" s="17">
        <v>0.16193612537088201</v>
      </c>
      <c r="I16" s="17">
        <v>0.17960553595085299</v>
      </c>
      <c r="J16" s="17">
        <v>0.163754034058401</v>
      </c>
      <c r="K16" s="17"/>
      <c r="L16" s="17">
        <v>0.16503706639298299</v>
      </c>
      <c r="M16" s="17">
        <v>0.177838310702954</v>
      </c>
      <c r="N16" s="17">
        <v>0.16531549980007201</v>
      </c>
      <c r="O16" s="17">
        <v>0.177815558267469</v>
      </c>
      <c r="P16" s="17"/>
      <c r="Q16" s="17">
        <v>0.165853546243003</v>
      </c>
      <c r="R16" s="17">
        <v>0.28160125867296598</v>
      </c>
      <c r="S16" s="17">
        <v>0.21602592978328899</v>
      </c>
    </row>
    <row r="17" spans="2:19" x14ac:dyDescent="0.3">
      <c r="B17" s="18" t="s">
        <v>60</v>
      </c>
      <c r="C17" s="17">
        <v>8.9180122145073301E-2</v>
      </c>
      <c r="D17" s="17">
        <v>8.1905358612717305E-2</v>
      </c>
      <c r="E17" s="17">
        <v>9.6411461768668993E-2</v>
      </c>
      <c r="F17" s="17"/>
      <c r="G17" s="17">
        <v>7.6892370749983896E-2</v>
      </c>
      <c r="H17" s="17">
        <v>8.3335533840046397E-2</v>
      </c>
      <c r="I17" s="17">
        <v>7.5569282938014501E-2</v>
      </c>
      <c r="J17" s="17">
        <v>0.123681220536971</v>
      </c>
      <c r="K17" s="17"/>
      <c r="L17" s="17">
        <v>0.122300427052583</v>
      </c>
      <c r="M17" s="17">
        <v>7.4589513440735694E-2</v>
      </c>
      <c r="N17" s="17">
        <v>8.0343589694791495E-2</v>
      </c>
      <c r="O17" s="17">
        <v>8.1413350281478405E-2</v>
      </c>
      <c r="P17" s="17"/>
      <c r="Q17" s="17">
        <v>8.3069515884711495E-2</v>
      </c>
      <c r="R17" s="17">
        <v>8.0351416234491199E-2</v>
      </c>
      <c r="S17" s="17">
        <v>7.9275393588984902E-2</v>
      </c>
    </row>
    <row r="18" spans="2:19" x14ac:dyDescent="0.3">
      <c r="B18" s="18" t="s">
        <v>48</v>
      </c>
      <c r="C18" s="19">
        <v>1.8889745666800899E-2</v>
      </c>
      <c r="D18" s="19">
        <v>1.5482517832357E-2</v>
      </c>
      <c r="E18" s="19">
        <v>2.1601774834981002E-2</v>
      </c>
      <c r="F18" s="19"/>
      <c r="G18" s="19">
        <v>1.3351152994386E-2</v>
      </c>
      <c r="H18" s="19">
        <v>2.3348508071621699E-2</v>
      </c>
      <c r="I18" s="19">
        <v>1.5005982449730599E-2</v>
      </c>
      <c r="J18" s="19">
        <v>2.49732552900764E-2</v>
      </c>
      <c r="K18" s="19"/>
      <c r="L18" s="19">
        <v>1.64519824169965E-2</v>
      </c>
      <c r="M18" s="19">
        <v>1.6778053780618099E-2</v>
      </c>
      <c r="N18" s="19">
        <v>1.9407127519285701E-2</v>
      </c>
      <c r="O18" s="19">
        <v>2.30509339852282E-2</v>
      </c>
      <c r="P18" s="19"/>
      <c r="Q18" s="19">
        <v>1.39194282518875E-2</v>
      </c>
      <c r="R18" s="19">
        <v>4.0657287178419502E-2</v>
      </c>
      <c r="S18" s="19">
        <v>1.80057375302352E-2</v>
      </c>
    </row>
    <row r="19" spans="2:19" x14ac:dyDescent="0.3">
      <c r="B19" s="16"/>
    </row>
    <row r="20" spans="2:19" x14ac:dyDescent="0.3">
      <c r="B20" t="s">
        <v>51</v>
      </c>
    </row>
    <row r="21" spans="2:19" x14ac:dyDescent="0.3">
      <c r="B21" t="s">
        <v>52</v>
      </c>
    </row>
    <row r="23" spans="2:19" x14ac:dyDescent="0.3">
      <c r="B23"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S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338</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28.8" x14ac:dyDescent="0.3">
      <c r="B9" s="18" t="s">
        <v>336</v>
      </c>
      <c r="C9" s="17">
        <v>0.23894930665505801</v>
      </c>
      <c r="D9" s="17">
        <v>0.24675008840702001</v>
      </c>
      <c r="E9" s="17">
        <v>0.228901767618619</v>
      </c>
      <c r="F9" s="17"/>
      <c r="G9" s="17">
        <v>0.27398217249891499</v>
      </c>
      <c r="H9" s="17">
        <v>0.23546894701784099</v>
      </c>
      <c r="I9" s="17">
        <v>0.222287128185223</v>
      </c>
      <c r="J9" s="17">
        <v>0.214991623150533</v>
      </c>
      <c r="K9" s="17"/>
      <c r="L9" s="17">
        <v>0.214891083074884</v>
      </c>
      <c r="M9" s="17">
        <v>0.23443785106568099</v>
      </c>
      <c r="N9" s="17">
        <v>0.25008946070736399</v>
      </c>
      <c r="O9" s="17">
        <v>0.255818441198991</v>
      </c>
      <c r="P9" s="17"/>
      <c r="Q9" s="17">
        <v>0.237714175474282</v>
      </c>
      <c r="R9" s="17">
        <v>0.32774357599059301</v>
      </c>
      <c r="S9" s="17">
        <v>0.23909081403073201</v>
      </c>
    </row>
    <row r="10" spans="2:19" ht="28.8" x14ac:dyDescent="0.3">
      <c r="B10" s="18" t="s">
        <v>337</v>
      </c>
      <c r="C10" s="17">
        <v>0.60238722956472002</v>
      </c>
      <c r="D10" s="17">
        <v>0.59531548706316195</v>
      </c>
      <c r="E10" s="17">
        <v>0.610350953300418</v>
      </c>
      <c r="F10" s="17"/>
      <c r="G10" s="17">
        <v>0.57861136813206604</v>
      </c>
      <c r="H10" s="17">
        <v>0.60477568639026202</v>
      </c>
      <c r="I10" s="17">
        <v>0.62952940644229605</v>
      </c>
      <c r="J10" s="17">
        <v>0.60592919011439395</v>
      </c>
      <c r="K10" s="17"/>
      <c r="L10" s="17">
        <v>0.56676141195684204</v>
      </c>
      <c r="M10" s="17">
        <v>0.61388681721811</v>
      </c>
      <c r="N10" s="17">
        <v>0.60599338292842797</v>
      </c>
      <c r="O10" s="17">
        <v>0.62166888374388496</v>
      </c>
      <c r="P10" s="17"/>
      <c r="Q10" s="17">
        <v>0.60536082258274304</v>
      </c>
      <c r="R10" s="17">
        <v>0.56291063986481404</v>
      </c>
      <c r="S10" s="17">
        <v>0.59814373055678205</v>
      </c>
    </row>
    <row r="11" spans="2:19" x14ac:dyDescent="0.3">
      <c r="B11" s="18" t="s">
        <v>78</v>
      </c>
      <c r="C11" s="19">
        <v>0.158663463780223</v>
      </c>
      <c r="D11" s="19">
        <v>0.15793442452981901</v>
      </c>
      <c r="E11" s="19">
        <v>0.16074727908096301</v>
      </c>
      <c r="F11" s="19"/>
      <c r="G11" s="19">
        <v>0.14740645936902</v>
      </c>
      <c r="H11" s="19">
        <v>0.15975536659189701</v>
      </c>
      <c r="I11" s="19">
        <v>0.148183465372481</v>
      </c>
      <c r="J11" s="19">
        <v>0.179079186735073</v>
      </c>
      <c r="K11" s="19"/>
      <c r="L11" s="19">
        <v>0.21834750496827399</v>
      </c>
      <c r="M11" s="19">
        <v>0.15167533171620901</v>
      </c>
      <c r="N11" s="19">
        <v>0.14391715636420799</v>
      </c>
      <c r="O11" s="19">
        <v>0.122512675057124</v>
      </c>
      <c r="P11" s="19"/>
      <c r="Q11" s="19">
        <v>0.15692500194297501</v>
      </c>
      <c r="R11" s="19">
        <v>0.10934578414459301</v>
      </c>
      <c r="S11" s="19">
        <v>0.16276545541248599</v>
      </c>
    </row>
    <row r="12" spans="2:19" x14ac:dyDescent="0.3">
      <c r="B12" s="16"/>
    </row>
    <row r="13" spans="2:19" x14ac:dyDescent="0.3">
      <c r="B13" t="s">
        <v>51</v>
      </c>
    </row>
    <row r="14" spans="2:19" x14ac:dyDescent="0.3">
      <c r="B14" t="s">
        <v>52</v>
      </c>
    </row>
    <row r="16" spans="2:19" x14ac:dyDescent="0.3">
      <c r="B16"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J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0" width="20.6640625" customWidth="1"/>
  </cols>
  <sheetData>
    <row r="2" spans="2:10" ht="40.049999999999997" customHeight="1" x14ac:dyDescent="0.3">
      <c r="D2" s="30" t="s">
        <v>348</v>
      </c>
      <c r="E2" s="26"/>
      <c r="F2" s="26"/>
      <c r="G2" s="26"/>
      <c r="H2" s="26"/>
      <c r="I2" s="26"/>
      <c r="J2" s="26"/>
    </row>
    <row r="6" spans="2:10" ht="49.95" customHeight="1" x14ac:dyDescent="0.3">
      <c r="B6" s="23" t="s">
        <v>15</v>
      </c>
      <c r="C6" s="23" t="s">
        <v>339</v>
      </c>
      <c r="D6" s="23" t="s">
        <v>340</v>
      </c>
      <c r="E6" s="23" t="s">
        <v>341</v>
      </c>
      <c r="F6" s="23" t="s">
        <v>342</v>
      </c>
      <c r="G6" s="23" t="s">
        <v>343</v>
      </c>
      <c r="H6" s="23" t="s">
        <v>344</v>
      </c>
      <c r="I6" s="23" t="s">
        <v>345</v>
      </c>
    </row>
    <row r="7" spans="2:10" ht="28.8" x14ac:dyDescent="0.3">
      <c r="B7" s="18" t="s">
        <v>346</v>
      </c>
      <c r="C7" s="17">
        <v>0.78680991548340395</v>
      </c>
      <c r="D7" s="17">
        <v>0.51565538572718295</v>
      </c>
      <c r="E7" s="17">
        <v>0.65192025559210098</v>
      </c>
      <c r="F7" s="17">
        <v>0.60697890417304401</v>
      </c>
      <c r="G7" s="17">
        <v>0.33314771458821801</v>
      </c>
      <c r="H7" s="17">
        <v>0.64164804822153498</v>
      </c>
      <c r="I7" s="17">
        <v>0.53322154614995698</v>
      </c>
    </row>
    <row r="8" spans="2:10" ht="28.8" x14ac:dyDescent="0.3">
      <c r="B8" s="18" t="s">
        <v>347</v>
      </c>
      <c r="C8" s="17">
        <v>0.12059029258222</v>
      </c>
      <c r="D8" s="17">
        <v>0.353111603272731</v>
      </c>
      <c r="E8" s="17">
        <v>0.24792116759617</v>
      </c>
      <c r="F8" s="17">
        <v>0.22937168266344701</v>
      </c>
      <c r="G8" s="17">
        <v>0.47030818204837099</v>
      </c>
      <c r="H8" s="17">
        <v>0.206595441794278</v>
      </c>
      <c r="I8" s="17">
        <v>0.29823945523914902</v>
      </c>
    </row>
    <row r="9" spans="2:10" x14ac:dyDescent="0.3">
      <c r="B9" s="18" t="s">
        <v>78</v>
      </c>
      <c r="C9" s="17">
        <v>9.2599791934375605E-2</v>
      </c>
      <c r="D9" s="17">
        <v>0.131233011000085</v>
      </c>
      <c r="E9" s="17">
        <v>0.100158576811729</v>
      </c>
      <c r="F9" s="17">
        <v>0.16364941316350901</v>
      </c>
      <c r="G9" s="17">
        <v>0.19654410336341099</v>
      </c>
      <c r="H9" s="17">
        <v>0.15175650998418699</v>
      </c>
      <c r="I9" s="17">
        <v>0.168538998610894</v>
      </c>
    </row>
    <row r="10" spans="2:10" x14ac:dyDescent="0.3">
      <c r="B10" s="16"/>
      <c r="C10" s="16"/>
      <c r="D10" s="16"/>
      <c r="E10" s="16"/>
      <c r="F10" s="16"/>
      <c r="G10" s="16"/>
      <c r="H10" s="16"/>
      <c r="I10" s="16"/>
    </row>
    <row r="11" spans="2:10" x14ac:dyDescent="0.3">
      <c r="B11" t="s">
        <v>51</v>
      </c>
    </row>
    <row r="12" spans="2:10" x14ac:dyDescent="0.3">
      <c r="B12" t="s">
        <v>52</v>
      </c>
    </row>
    <row r="16" spans="2:10" x14ac:dyDescent="0.3">
      <c r="B16"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S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349</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28.8" x14ac:dyDescent="0.3">
      <c r="B9" s="18" t="s">
        <v>346</v>
      </c>
      <c r="C9" s="17">
        <v>0.78680991548340395</v>
      </c>
      <c r="D9" s="17">
        <v>0.77841957330116396</v>
      </c>
      <c r="E9" s="17">
        <v>0.79337249866183501</v>
      </c>
      <c r="F9" s="17"/>
      <c r="G9" s="17">
        <v>0.82400982502726505</v>
      </c>
      <c r="H9" s="17">
        <v>0.79841833781634397</v>
      </c>
      <c r="I9" s="17">
        <v>0.81315141773786104</v>
      </c>
      <c r="J9" s="17">
        <v>0.70270243466872795</v>
      </c>
      <c r="K9" s="17"/>
      <c r="L9" s="17">
        <v>0.75186122425056001</v>
      </c>
      <c r="M9" s="17">
        <v>0.784103045671105</v>
      </c>
      <c r="N9" s="17">
        <v>0.80477957452277005</v>
      </c>
      <c r="O9" s="17">
        <v>0.80521911897236398</v>
      </c>
      <c r="P9" s="17"/>
      <c r="Q9" s="17">
        <v>0.79761497342278698</v>
      </c>
      <c r="R9" s="17">
        <v>0.78266408093671802</v>
      </c>
      <c r="S9" s="17">
        <v>0.76682974221215905</v>
      </c>
    </row>
    <row r="10" spans="2:19" ht="28.8" x14ac:dyDescent="0.3">
      <c r="B10" s="18" t="s">
        <v>347</v>
      </c>
      <c r="C10" s="17">
        <v>0.12059029258222</v>
      </c>
      <c r="D10" s="17">
        <v>0.12386121652844199</v>
      </c>
      <c r="E10" s="17">
        <v>0.118352070116609</v>
      </c>
      <c r="F10" s="17"/>
      <c r="G10" s="17">
        <v>0.113499500930275</v>
      </c>
      <c r="H10" s="17">
        <v>0.124591436544425</v>
      </c>
      <c r="I10" s="17">
        <v>9.9263843962074896E-2</v>
      </c>
      <c r="J10" s="17">
        <v>0.14351708663593701</v>
      </c>
      <c r="K10" s="17"/>
      <c r="L10" s="17">
        <v>0.112909838880067</v>
      </c>
      <c r="M10" s="17">
        <v>0.129259260271569</v>
      </c>
      <c r="N10" s="17">
        <v>0.116811296771792</v>
      </c>
      <c r="O10" s="17">
        <v>0.12298864725896499</v>
      </c>
      <c r="P10" s="17"/>
      <c r="Q10" s="17">
        <v>0.109635235039041</v>
      </c>
      <c r="R10" s="17">
        <v>0.15487899315804901</v>
      </c>
      <c r="S10" s="17">
        <v>0.16568392615074401</v>
      </c>
    </row>
    <row r="11" spans="2:19" x14ac:dyDescent="0.3">
      <c r="B11" s="18" t="s">
        <v>78</v>
      </c>
      <c r="C11" s="19">
        <v>9.2599791934375605E-2</v>
      </c>
      <c r="D11" s="19">
        <v>9.7719210170394005E-2</v>
      </c>
      <c r="E11" s="19">
        <v>8.8275431221556705E-2</v>
      </c>
      <c r="F11" s="19"/>
      <c r="G11" s="19">
        <v>6.24906740424594E-2</v>
      </c>
      <c r="H11" s="19">
        <v>7.6990225639231705E-2</v>
      </c>
      <c r="I11" s="19">
        <v>8.7584738300064399E-2</v>
      </c>
      <c r="J11" s="19">
        <v>0.15378047869533501</v>
      </c>
      <c r="K11" s="19"/>
      <c r="L11" s="19">
        <v>0.13522893686937301</v>
      </c>
      <c r="M11" s="19">
        <v>8.6637694057326201E-2</v>
      </c>
      <c r="N11" s="19">
        <v>7.8409128705437994E-2</v>
      </c>
      <c r="O11" s="19">
        <v>7.1792233768671096E-2</v>
      </c>
      <c r="P11" s="19"/>
      <c r="Q11" s="19">
        <v>9.27497915381712E-2</v>
      </c>
      <c r="R11" s="19">
        <v>6.2456925905232601E-2</v>
      </c>
      <c r="S11" s="19">
        <v>6.7486331637096802E-2</v>
      </c>
    </row>
    <row r="12" spans="2:19" x14ac:dyDescent="0.3">
      <c r="B12" s="16"/>
    </row>
    <row r="13" spans="2:19" x14ac:dyDescent="0.3">
      <c r="B13" t="s">
        <v>51</v>
      </c>
    </row>
    <row r="14" spans="2:19" x14ac:dyDescent="0.3">
      <c r="B14" t="s">
        <v>52</v>
      </c>
    </row>
    <row r="16" spans="2:19" x14ac:dyDescent="0.3">
      <c r="B16"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S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350</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28.8" x14ac:dyDescent="0.3">
      <c r="B9" s="18" t="s">
        <v>346</v>
      </c>
      <c r="C9" s="17">
        <v>0.51565538572718295</v>
      </c>
      <c r="D9" s="17">
        <v>0.49256337181666698</v>
      </c>
      <c r="E9" s="17">
        <v>0.53669529558401097</v>
      </c>
      <c r="F9" s="17"/>
      <c r="G9" s="17">
        <v>0.52037481518657502</v>
      </c>
      <c r="H9" s="17">
        <v>0.53738264390018298</v>
      </c>
      <c r="I9" s="17">
        <v>0.48872983372446299</v>
      </c>
      <c r="J9" s="17">
        <v>0.51042443536068205</v>
      </c>
      <c r="K9" s="17"/>
      <c r="L9" s="17">
        <v>0.451635657815187</v>
      </c>
      <c r="M9" s="17">
        <v>0.50405047305383099</v>
      </c>
      <c r="N9" s="17">
        <v>0.54372264998396502</v>
      </c>
      <c r="O9" s="17">
        <v>0.56182032333749599</v>
      </c>
      <c r="P9" s="17"/>
      <c r="Q9" s="17">
        <v>0.52354289665040499</v>
      </c>
      <c r="R9" s="17">
        <v>0.48281019091409699</v>
      </c>
      <c r="S9" s="17">
        <v>0.52628639698421897</v>
      </c>
    </row>
    <row r="10" spans="2:19" ht="28.8" x14ac:dyDescent="0.3">
      <c r="B10" s="18" t="s">
        <v>347</v>
      </c>
      <c r="C10" s="17">
        <v>0.353111603272731</v>
      </c>
      <c r="D10" s="17">
        <v>0.37635089483356099</v>
      </c>
      <c r="E10" s="17">
        <v>0.33080349968593498</v>
      </c>
      <c r="F10" s="17"/>
      <c r="G10" s="17">
        <v>0.367361689651307</v>
      </c>
      <c r="H10" s="17">
        <v>0.33318650019763801</v>
      </c>
      <c r="I10" s="17">
        <v>0.369896377503945</v>
      </c>
      <c r="J10" s="17">
        <v>0.34041371307512402</v>
      </c>
      <c r="K10" s="17"/>
      <c r="L10" s="17">
        <v>0.35410269703519498</v>
      </c>
      <c r="M10" s="17">
        <v>0.37020055341946401</v>
      </c>
      <c r="N10" s="17">
        <v>0.35911054446358298</v>
      </c>
      <c r="O10" s="17">
        <v>0.32713892678488299</v>
      </c>
      <c r="P10" s="17"/>
      <c r="Q10" s="17">
        <v>0.34259357375576699</v>
      </c>
      <c r="R10" s="17">
        <v>0.40189434573782401</v>
      </c>
      <c r="S10" s="17">
        <v>0.37992089514214999</v>
      </c>
    </row>
    <row r="11" spans="2:19" x14ac:dyDescent="0.3">
      <c r="B11" s="18" t="s">
        <v>78</v>
      </c>
      <c r="C11" s="19">
        <v>0.131233011000085</v>
      </c>
      <c r="D11" s="19">
        <v>0.131085733349772</v>
      </c>
      <c r="E11" s="19">
        <v>0.132501204730053</v>
      </c>
      <c r="F11" s="19"/>
      <c r="G11" s="19">
        <v>0.11226349516211701</v>
      </c>
      <c r="H11" s="19">
        <v>0.12943085590217901</v>
      </c>
      <c r="I11" s="19">
        <v>0.14137378877159201</v>
      </c>
      <c r="J11" s="19">
        <v>0.14916185156419401</v>
      </c>
      <c r="K11" s="19"/>
      <c r="L11" s="19">
        <v>0.194261645149618</v>
      </c>
      <c r="M11" s="19">
        <v>0.125748973526705</v>
      </c>
      <c r="N11" s="19">
        <v>9.7166805552451496E-2</v>
      </c>
      <c r="O11" s="19">
        <v>0.111040749877621</v>
      </c>
      <c r="P11" s="19"/>
      <c r="Q11" s="19">
        <v>0.133863529593828</v>
      </c>
      <c r="R11" s="19">
        <v>0.115295463348078</v>
      </c>
      <c r="S11" s="19">
        <v>9.3792707873631198E-2</v>
      </c>
    </row>
    <row r="12" spans="2:19" x14ac:dyDescent="0.3">
      <c r="B12" s="16"/>
    </row>
    <row r="13" spans="2:19" x14ac:dyDescent="0.3">
      <c r="B13" t="s">
        <v>51</v>
      </c>
    </row>
    <row r="14" spans="2:19" x14ac:dyDescent="0.3">
      <c r="B14" t="s">
        <v>52</v>
      </c>
    </row>
    <row r="16" spans="2:19" x14ac:dyDescent="0.3">
      <c r="B16"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S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351</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28.8" x14ac:dyDescent="0.3">
      <c r="B9" s="18" t="s">
        <v>346</v>
      </c>
      <c r="C9" s="17">
        <v>0.65192025559210098</v>
      </c>
      <c r="D9" s="17">
        <v>0.64350924102571305</v>
      </c>
      <c r="E9" s="17">
        <v>0.65810994194374695</v>
      </c>
      <c r="F9" s="17"/>
      <c r="G9" s="17">
        <v>0.68917571829725199</v>
      </c>
      <c r="H9" s="17">
        <v>0.65128396886881801</v>
      </c>
      <c r="I9" s="17">
        <v>0.66947219839386896</v>
      </c>
      <c r="J9" s="17">
        <v>0.59576789080123804</v>
      </c>
      <c r="K9" s="17"/>
      <c r="L9" s="17">
        <v>0.62931163957466796</v>
      </c>
      <c r="M9" s="17">
        <v>0.64120657052327601</v>
      </c>
      <c r="N9" s="17">
        <v>0.64362873686229305</v>
      </c>
      <c r="O9" s="17">
        <v>0.69509884649587395</v>
      </c>
      <c r="P9" s="17"/>
      <c r="Q9" s="17">
        <v>0.65629858073561598</v>
      </c>
      <c r="R9" s="17">
        <v>0.57970257164330696</v>
      </c>
      <c r="S9" s="17">
        <v>0.64716780622207304</v>
      </c>
    </row>
    <row r="10" spans="2:19" ht="28.8" x14ac:dyDescent="0.3">
      <c r="B10" s="18" t="s">
        <v>347</v>
      </c>
      <c r="C10" s="17">
        <v>0.24792116759617</v>
      </c>
      <c r="D10" s="17">
        <v>0.25024869497673002</v>
      </c>
      <c r="E10" s="17">
        <v>0.24695458031081499</v>
      </c>
      <c r="F10" s="17"/>
      <c r="G10" s="17">
        <v>0.246645086270352</v>
      </c>
      <c r="H10" s="17">
        <v>0.264421322208861</v>
      </c>
      <c r="I10" s="17">
        <v>0.220265974317052</v>
      </c>
      <c r="J10" s="17">
        <v>0.25006615828511702</v>
      </c>
      <c r="K10" s="17"/>
      <c r="L10" s="17">
        <v>0.23552756012616999</v>
      </c>
      <c r="M10" s="17">
        <v>0.26575196069274798</v>
      </c>
      <c r="N10" s="17">
        <v>0.267185672976537</v>
      </c>
      <c r="O10" s="17">
        <v>0.22015981659752301</v>
      </c>
      <c r="P10" s="17"/>
      <c r="Q10" s="17">
        <v>0.24334536592456599</v>
      </c>
      <c r="R10" s="17">
        <v>0.35149653758039001</v>
      </c>
      <c r="S10" s="17">
        <v>0.28988319072861501</v>
      </c>
    </row>
    <row r="11" spans="2:19" x14ac:dyDescent="0.3">
      <c r="B11" s="18" t="s">
        <v>78</v>
      </c>
      <c r="C11" s="19">
        <v>0.100158576811729</v>
      </c>
      <c r="D11" s="19">
        <v>0.10624206399755701</v>
      </c>
      <c r="E11" s="19">
        <v>9.4935477745437799E-2</v>
      </c>
      <c r="F11" s="19"/>
      <c r="G11" s="19">
        <v>6.4179195432395295E-2</v>
      </c>
      <c r="H11" s="19">
        <v>8.4294708922321604E-2</v>
      </c>
      <c r="I11" s="19">
        <v>0.11026182728908</v>
      </c>
      <c r="J11" s="19">
        <v>0.15416595091364499</v>
      </c>
      <c r="K11" s="19"/>
      <c r="L11" s="19">
        <v>0.135160800299161</v>
      </c>
      <c r="M11" s="19">
        <v>9.3041468783975498E-2</v>
      </c>
      <c r="N11" s="19">
        <v>8.9185590161170003E-2</v>
      </c>
      <c r="O11" s="19">
        <v>8.4741336906603099E-2</v>
      </c>
      <c r="P11" s="19"/>
      <c r="Q11" s="19">
        <v>0.10035605333981699</v>
      </c>
      <c r="R11" s="19">
        <v>6.8800890776303095E-2</v>
      </c>
      <c r="S11" s="19">
        <v>6.2949003049312002E-2</v>
      </c>
    </row>
    <row r="12" spans="2:19" x14ac:dyDescent="0.3">
      <c r="B12" s="16"/>
    </row>
    <row r="13" spans="2:19" x14ac:dyDescent="0.3">
      <c r="B13" t="s">
        <v>51</v>
      </c>
    </row>
    <row r="14" spans="2:19" x14ac:dyDescent="0.3">
      <c r="B14" t="s">
        <v>52</v>
      </c>
    </row>
    <row r="16" spans="2:19" x14ac:dyDescent="0.3">
      <c r="B16"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S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352</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28.8" x14ac:dyDescent="0.3">
      <c r="B9" s="18" t="s">
        <v>346</v>
      </c>
      <c r="C9" s="17">
        <v>0.60697890417304401</v>
      </c>
      <c r="D9" s="17">
        <v>0.60205649687150098</v>
      </c>
      <c r="E9" s="17">
        <v>0.60939398974659897</v>
      </c>
      <c r="F9" s="17"/>
      <c r="G9" s="17">
        <v>0.66756977665279005</v>
      </c>
      <c r="H9" s="17">
        <v>0.58374124964507301</v>
      </c>
      <c r="I9" s="17">
        <v>0.59192255125947502</v>
      </c>
      <c r="J9" s="17">
        <v>0.56655635631065004</v>
      </c>
      <c r="K9" s="17"/>
      <c r="L9" s="17">
        <v>0.55493387466048505</v>
      </c>
      <c r="M9" s="17">
        <v>0.61351592038775105</v>
      </c>
      <c r="N9" s="17">
        <v>0.60628829649063298</v>
      </c>
      <c r="O9" s="17">
        <v>0.65270191489656404</v>
      </c>
      <c r="P9" s="17"/>
      <c r="Q9" s="17">
        <v>0.61119328000305295</v>
      </c>
      <c r="R9" s="17">
        <v>0.64216937107146199</v>
      </c>
      <c r="S9" s="17">
        <v>0.62199735058518901</v>
      </c>
    </row>
    <row r="10" spans="2:19" ht="28.8" x14ac:dyDescent="0.3">
      <c r="B10" s="18" t="s">
        <v>347</v>
      </c>
      <c r="C10" s="17">
        <v>0.22937168266344701</v>
      </c>
      <c r="D10" s="17">
        <v>0.24165148078661</v>
      </c>
      <c r="E10" s="17">
        <v>0.21906094249431801</v>
      </c>
      <c r="F10" s="17"/>
      <c r="G10" s="17">
        <v>0.19983301648969901</v>
      </c>
      <c r="H10" s="17">
        <v>0.24333031081574699</v>
      </c>
      <c r="I10" s="17">
        <v>0.23935611381669999</v>
      </c>
      <c r="J10" s="17">
        <v>0.24135002086291801</v>
      </c>
      <c r="K10" s="17"/>
      <c r="L10" s="17">
        <v>0.20931866970252999</v>
      </c>
      <c r="M10" s="17">
        <v>0.24567626835600101</v>
      </c>
      <c r="N10" s="17">
        <v>0.236924108305366</v>
      </c>
      <c r="O10" s="17">
        <v>0.22360850885189801</v>
      </c>
      <c r="P10" s="17"/>
      <c r="Q10" s="17">
        <v>0.21563081889350799</v>
      </c>
      <c r="R10" s="17">
        <v>0.288084811402815</v>
      </c>
      <c r="S10" s="17">
        <v>0.270793010539155</v>
      </c>
    </row>
    <row r="11" spans="2:19" x14ac:dyDescent="0.3">
      <c r="B11" s="18" t="s">
        <v>78</v>
      </c>
      <c r="C11" s="19">
        <v>0.16364941316350901</v>
      </c>
      <c r="D11" s="19">
        <v>0.15629202234188899</v>
      </c>
      <c r="E11" s="19">
        <v>0.17154506775908299</v>
      </c>
      <c r="F11" s="19"/>
      <c r="G11" s="19">
        <v>0.132597206857512</v>
      </c>
      <c r="H11" s="19">
        <v>0.17292843953918</v>
      </c>
      <c r="I11" s="19">
        <v>0.16872133492382499</v>
      </c>
      <c r="J11" s="19">
        <v>0.192093622826432</v>
      </c>
      <c r="K11" s="19"/>
      <c r="L11" s="19">
        <v>0.23574745563698499</v>
      </c>
      <c r="M11" s="19">
        <v>0.140807811256248</v>
      </c>
      <c r="N11" s="19">
        <v>0.15678759520400101</v>
      </c>
      <c r="O11" s="19">
        <v>0.12368957625153799</v>
      </c>
      <c r="P11" s="19"/>
      <c r="Q11" s="19">
        <v>0.17317590110344</v>
      </c>
      <c r="R11" s="19">
        <v>6.9745817525722495E-2</v>
      </c>
      <c r="S11" s="19">
        <v>0.107209638875655</v>
      </c>
    </row>
    <row r="12" spans="2:19" x14ac:dyDescent="0.3">
      <c r="B12" s="16"/>
    </row>
    <row r="13" spans="2:19" x14ac:dyDescent="0.3">
      <c r="B13" t="s">
        <v>51</v>
      </c>
    </row>
    <row r="14" spans="2:19" x14ac:dyDescent="0.3">
      <c r="B14" t="s">
        <v>52</v>
      </c>
    </row>
    <row r="16" spans="2:19" x14ac:dyDescent="0.3">
      <c r="B16"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S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353</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28.8" x14ac:dyDescent="0.3">
      <c r="B9" s="18" t="s">
        <v>346</v>
      </c>
      <c r="C9" s="17">
        <v>0.33314771458821801</v>
      </c>
      <c r="D9" s="17">
        <v>0.34532206301600898</v>
      </c>
      <c r="E9" s="17">
        <v>0.31969075685463499</v>
      </c>
      <c r="F9" s="17"/>
      <c r="G9" s="17">
        <v>0.35958257721790299</v>
      </c>
      <c r="H9" s="17">
        <v>0.32423235478643198</v>
      </c>
      <c r="I9" s="17">
        <v>0.31980103788255798</v>
      </c>
      <c r="J9" s="17">
        <v>0.31996430426999001</v>
      </c>
      <c r="K9" s="17"/>
      <c r="L9" s="17">
        <v>0.29546503942054397</v>
      </c>
      <c r="M9" s="17">
        <v>0.36107210063837503</v>
      </c>
      <c r="N9" s="17">
        <v>0.34603372151183798</v>
      </c>
      <c r="O9" s="17">
        <v>0.32666864202375201</v>
      </c>
      <c r="P9" s="17"/>
      <c r="Q9" s="17">
        <v>0.33157148626559202</v>
      </c>
      <c r="R9" s="17">
        <v>0.47668457592591301</v>
      </c>
      <c r="S9" s="17">
        <v>0.32729844600020502</v>
      </c>
    </row>
    <row r="10" spans="2:19" ht="28.8" x14ac:dyDescent="0.3">
      <c r="B10" s="18" t="s">
        <v>347</v>
      </c>
      <c r="C10" s="17">
        <v>0.47030818204837099</v>
      </c>
      <c r="D10" s="17">
        <v>0.45840578236169999</v>
      </c>
      <c r="E10" s="17">
        <v>0.48181446614448098</v>
      </c>
      <c r="F10" s="17"/>
      <c r="G10" s="17">
        <v>0.46369868434144501</v>
      </c>
      <c r="H10" s="17">
        <v>0.50676781296819995</v>
      </c>
      <c r="I10" s="17">
        <v>0.47898995053018001</v>
      </c>
      <c r="J10" s="17">
        <v>0.42880201684616398</v>
      </c>
      <c r="K10" s="17"/>
      <c r="L10" s="17">
        <v>0.44053515042319602</v>
      </c>
      <c r="M10" s="17">
        <v>0.44853614033843803</v>
      </c>
      <c r="N10" s="17">
        <v>0.47677552029636</v>
      </c>
      <c r="O10" s="17">
        <v>0.51662270617981798</v>
      </c>
      <c r="P10" s="17"/>
      <c r="Q10" s="17">
        <v>0.46992199702723197</v>
      </c>
      <c r="R10" s="17">
        <v>0.39442076971666501</v>
      </c>
      <c r="S10" s="17">
        <v>0.49233978079690499</v>
      </c>
    </row>
    <row r="11" spans="2:19" x14ac:dyDescent="0.3">
      <c r="B11" s="18" t="s">
        <v>78</v>
      </c>
      <c r="C11" s="19">
        <v>0.19654410336341099</v>
      </c>
      <c r="D11" s="19">
        <v>0.196272154622291</v>
      </c>
      <c r="E11" s="19">
        <v>0.198494777000884</v>
      </c>
      <c r="F11" s="19"/>
      <c r="G11" s="19">
        <v>0.176718738440652</v>
      </c>
      <c r="H11" s="19">
        <v>0.16899983224536799</v>
      </c>
      <c r="I11" s="19">
        <v>0.20120901158726101</v>
      </c>
      <c r="J11" s="19">
        <v>0.25123367888384601</v>
      </c>
      <c r="K11" s="19"/>
      <c r="L11" s="19">
        <v>0.26399981015626001</v>
      </c>
      <c r="M11" s="19">
        <v>0.190391759023187</v>
      </c>
      <c r="N11" s="19">
        <v>0.17719075819180299</v>
      </c>
      <c r="O11" s="19">
        <v>0.15670865179643001</v>
      </c>
      <c r="P11" s="19"/>
      <c r="Q11" s="19">
        <v>0.19850651670717701</v>
      </c>
      <c r="R11" s="19">
        <v>0.12889465435742201</v>
      </c>
      <c r="S11" s="19">
        <v>0.18036177320289001</v>
      </c>
    </row>
    <row r="12" spans="2:19" x14ac:dyDescent="0.3">
      <c r="B12" s="16"/>
    </row>
    <row r="13" spans="2:19" x14ac:dyDescent="0.3">
      <c r="B13" t="s">
        <v>51</v>
      </c>
    </row>
    <row r="14" spans="2:19" x14ac:dyDescent="0.3">
      <c r="B14" t="s">
        <v>52</v>
      </c>
    </row>
    <row r="16" spans="2:19" x14ac:dyDescent="0.3">
      <c r="B16"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S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354</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28.8" x14ac:dyDescent="0.3">
      <c r="B9" s="18" t="s">
        <v>346</v>
      </c>
      <c r="C9" s="17">
        <v>0.64164804822153498</v>
      </c>
      <c r="D9" s="17">
        <v>0.65290460288619401</v>
      </c>
      <c r="E9" s="17">
        <v>0.62733922930973796</v>
      </c>
      <c r="F9" s="17"/>
      <c r="G9" s="17">
        <v>0.70276165612748198</v>
      </c>
      <c r="H9" s="17">
        <v>0.605920686626502</v>
      </c>
      <c r="I9" s="17">
        <v>0.65728385644060405</v>
      </c>
      <c r="J9" s="17">
        <v>0.58872937218368104</v>
      </c>
      <c r="K9" s="17"/>
      <c r="L9" s="17">
        <v>0.60931858932538496</v>
      </c>
      <c r="M9" s="17">
        <v>0.65791875581813397</v>
      </c>
      <c r="N9" s="17">
        <v>0.66120629007676601</v>
      </c>
      <c r="O9" s="17">
        <v>0.63519166065053601</v>
      </c>
      <c r="P9" s="17"/>
      <c r="Q9" s="17">
        <v>0.64913747334278604</v>
      </c>
      <c r="R9" s="17">
        <v>0.67840355881145498</v>
      </c>
      <c r="S9" s="17">
        <v>0.62639921238197005</v>
      </c>
    </row>
    <row r="10" spans="2:19" ht="28.8" x14ac:dyDescent="0.3">
      <c r="B10" s="18" t="s">
        <v>347</v>
      </c>
      <c r="C10" s="17">
        <v>0.206595441794278</v>
      </c>
      <c r="D10" s="17">
        <v>0.20059010620128201</v>
      </c>
      <c r="E10" s="17">
        <v>0.214360837245991</v>
      </c>
      <c r="F10" s="17"/>
      <c r="G10" s="17">
        <v>0.18294866046431599</v>
      </c>
      <c r="H10" s="17">
        <v>0.24667452158818601</v>
      </c>
      <c r="I10" s="17">
        <v>0.19817124308708001</v>
      </c>
      <c r="J10" s="17">
        <v>0.19798845124787301</v>
      </c>
      <c r="K10" s="17"/>
      <c r="L10" s="17">
        <v>0.19755611846610399</v>
      </c>
      <c r="M10" s="17">
        <v>0.218372581299216</v>
      </c>
      <c r="N10" s="17">
        <v>0.19493942576940301</v>
      </c>
      <c r="O10" s="17">
        <v>0.21552442947207401</v>
      </c>
      <c r="P10" s="17"/>
      <c r="Q10" s="17">
        <v>0.19866368023990599</v>
      </c>
      <c r="R10" s="17">
        <v>0.23340643889966001</v>
      </c>
      <c r="S10" s="17">
        <v>0.241075442251447</v>
      </c>
    </row>
    <row r="11" spans="2:19" x14ac:dyDescent="0.3">
      <c r="B11" s="18" t="s">
        <v>78</v>
      </c>
      <c r="C11" s="19">
        <v>0.15175650998418699</v>
      </c>
      <c r="D11" s="19">
        <v>0.14650529091252401</v>
      </c>
      <c r="E11" s="19">
        <v>0.15829993344427101</v>
      </c>
      <c r="F11" s="19"/>
      <c r="G11" s="19">
        <v>0.114289683408203</v>
      </c>
      <c r="H11" s="19">
        <v>0.14740479178531299</v>
      </c>
      <c r="I11" s="19">
        <v>0.144544900472315</v>
      </c>
      <c r="J11" s="19">
        <v>0.213282176568446</v>
      </c>
      <c r="K11" s="19"/>
      <c r="L11" s="19">
        <v>0.19312529220851199</v>
      </c>
      <c r="M11" s="19">
        <v>0.123708662882651</v>
      </c>
      <c r="N11" s="19">
        <v>0.143854284153832</v>
      </c>
      <c r="O11" s="19">
        <v>0.14928390987738899</v>
      </c>
      <c r="P11" s="19"/>
      <c r="Q11" s="19">
        <v>0.15219884641730899</v>
      </c>
      <c r="R11" s="19">
        <v>8.8190002288885599E-2</v>
      </c>
      <c r="S11" s="19">
        <v>0.132525345366583</v>
      </c>
    </row>
    <row r="12" spans="2:19" x14ac:dyDescent="0.3">
      <c r="B12" s="16"/>
    </row>
    <row r="13" spans="2:19" x14ac:dyDescent="0.3">
      <c r="B13" t="s">
        <v>51</v>
      </c>
    </row>
    <row r="14" spans="2:19" x14ac:dyDescent="0.3">
      <c r="B14" t="s">
        <v>52</v>
      </c>
    </row>
    <row r="16" spans="2:19" x14ac:dyDescent="0.3">
      <c r="B16"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S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355</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28.8" x14ac:dyDescent="0.3">
      <c r="B9" s="18" t="s">
        <v>346</v>
      </c>
      <c r="C9" s="17">
        <v>0.53322154614995698</v>
      </c>
      <c r="D9" s="17">
        <v>0.52923274226327299</v>
      </c>
      <c r="E9" s="17">
        <v>0.53553925345443798</v>
      </c>
      <c r="F9" s="17"/>
      <c r="G9" s="17">
        <v>0.59570308532314897</v>
      </c>
      <c r="H9" s="17">
        <v>0.52663724034596604</v>
      </c>
      <c r="I9" s="17">
        <v>0.458840455954729</v>
      </c>
      <c r="J9" s="17">
        <v>0.52422902213915701</v>
      </c>
      <c r="K9" s="17"/>
      <c r="L9" s="17">
        <v>0.51658069756528902</v>
      </c>
      <c r="M9" s="17">
        <v>0.51826910149203997</v>
      </c>
      <c r="N9" s="17">
        <v>0.55727659435707599</v>
      </c>
      <c r="O9" s="17">
        <v>0.53997472946295899</v>
      </c>
      <c r="P9" s="17"/>
      <c r="Q9" s="17">
        <v>0.54099937284490696</v>
      </c>
      <c r="R9" s="17">
        <v>0.58639166315996705</v>
      </c>
      <c r="S9" s="17">
        <v>0.48611561492840299</v>
      </c>
    </row>
    <row r="10" spans="2:19" ht="28.8" x14ac:dyDescent="0.3">
      <c r="B10" s="18" t="s">
        <v>347</v>
      </c>
      <c r="C10" s="17">
        <v>0.29823945523914902</v>
      </c>
      <c r="D10" s="17">
        <v>0.29980829213006899</v>
      </c>
      <c r="E10" s="17">
        <v>0.29690009284478402</v>
      </c>
      <c r="F10" s="17"/>
      <c r="G10" s="17">
        <v>0.26412390660476698</v>
      </c>
      <c r="H10" s="17">
        <v>0.32338410072521501</v>
      </c>
      <c r="I10" s="17">
        <v>0.330358185359443</v>
      </c>
      <c r="J10" s="17">
        <v>0.28672542145574098</v>
      </c>
      <c r="K10" s="17"/>
      <c r="L10" s="17">
        <v>0.27584893766627699</v>
      </c>
      <c r="M10" s="17">
        <v>0.31674516079613002</v>
      </c>
      <c r="N10" s="17">
        <v>0.29234738430400498</v>
      </c>
      <c r="O10" s="17">
        <v>0.30699801350637401</v>
      </c>
      <c r="P10" s="17"/>
      <c r="Q10" s="17">
        <v>0.28990175720267403</v>
      </c>
      <c r="R10" s="17">
        <v>0.299470255282489</v>
      </c>
      <c r="S10" s="17">
        <v>0.36598982320139101</v>
      </c>
    </row>
    <row r="11" spans="2:19" x14ac:dyDescent="0.3">
      <c r="B11" s="18" t="s">
        <v>78</v>
      </c>
      <c r="C11" s="19">
        <v>0.168538998610894</v>
      </c>
      <c r="D11" s="19">
        <v>0.17095896560665799</v>
      </c>
      <c r="E11" s="19">
        <v>0.167560653700778</v>
      </c>
      <c r="F11" s="19"/>
      <c r="G11" s="19">
        <v>0.14017300807208399</v>
      </c>
      <c r="H11" s="19">
        <v>0.14997865892881901</v>
      </c>
      <c r="I11" s="19">
        <v>0.210801358685827</v>
      </c>
      <c r="J11" s="19">
        <v>0.18904555640510201</v>
      </c>
      <c r="K11" s="19"/>
      <c r="L11" s="19">
        <v>0.20757036476843499</v>
      </c>
      <c r="M11" s="19">
        <v>0.164985737711831</v>
      </c>
      <c r="N11" s="19">
        <v>0.150376021338919</v>
      </c>
      <c r="O11" s="19">
        <v>0.153027257030667</v>
      </c>
      <c r="P11" s="19"/>
      <c r="Q11" s="19">
        <v>0.16909886995241899</v>
      </c>
      <c r="R11" s="19">
        <v>0.114138081557543</v>
      </c>
      <c r="S11" s="19">
        <v>0.147894561870206</v>
      </c>
    </row>
    <row r="12" spans="2:19" x14ac:dyDescent="0.3">
      <c r="B12" s="16"/>
    </row>
    <row r="13" spans="2:19" x14ac:dyDescent="0.3">
      <c r="B13" t="s">
        <v>51</v>
      </c>
    </row>
    <row r="14" spans="2:19" x14ac:dyDescent="0.3">
      <c r="B14" t="s">
        <v>52</v>
      </c>
    </row>
    <row r="16" spans="2:19" x14ac:dyDescent="0.3">
      <c r="B16"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J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0" width="20.6640625" customWidth="1"/>
  </cols>
  <sheetData>
    <row r="2" spans="2:10" ht="40.049999999999997" customHeight="1" x14ac:dyDescent="0.3">
      <c r="D2" s="30" t="s">
        <v>359</v>
      </c>
      <c r="E2" s="26"/>
      <c r="F2" s="26"/>
      <c r="G2" s="26"/>
      <c r="H2" s="26"/>
      <c r="I2" s="26"/>
      <c r="J2" s="26"/>
    </row>
    <row r="6" spans="2:10" ht="49.95" customHeight="1" x14ac:dyDescent="0.3">
      <c r="B6" s="23" t="s">
        <v>15</v>
      </c>
      <c r="C6" s="23" t="s">
        <v>339</v>
      </c>
      <c r="D6" s="23" t="s">
        <v>340</v>
      </c>
      <c r="E6" s="23" t="s">
        <v>341</v>
      </c>
      <c r="F6" s="23" t="s">
        <v>342</v>
      </c>
      <c r="G6" s="23" t="s">
        <v>343</v>
      </c>
      <c r="H6" s="23" t="s">
        <v>344</v>
      </c>
      <c r="I6" s="23" t="s">
        <v>345</v>
      </c>
    </row>
    <row r="7" spans="2:10" ht="28.8" x14ac:dyDescent="0.3">
      <c r="B7" s="18" t="s">
        <v>356</v>
      </c>
      <c r="C7" s="17">
        <v>0.495728310524365</v>
      </c>
      <c r="D7" s="17">
        <v>0.24024791982883101</v>
      </c>
      <c r="E7" s="17">
        <v>0.122908685167137</v>
      </c>
      <c r="F7" s="17">
        <v>0.2500945354652</v>
      </c>
      <c r="G7" s="17">
        <v>0.28888964640861098</v>
      </c>
      <c r="H7" s="17">
        <v>0.36971340494501598</v>
      </c>
      <c r="I7" s="17">
        <v>0.42202702041449702</v>
      </c>
    </row>
    <row r="8" spans="2:10" ht="28.8" x14ac:dyDescent="0.3">
      <c r="B8" s="18" t="s">
        <v>357</v>
      </c>
      <c r="C8" s="17">
        <v>0.29742409736138398</v>
      </c>
      <c r="D8" s="17">
        <v>0.34482801396925</v>
      </c>
      <c r="E8" s="17">
        <v>0.19900805559822701</v>
      </c>
      <c r="F8" s="17">
        <v>0.37214382112751099</v>
      </c>
      <c r="G8" s="17">
        <v>0.34503881615815402</v>
      </c>
      <c r="H8" s="17">
        <v>0.32938027641076101</v>
      </c>
      <c r="I8" s="17">
        <v>0.30979775912180901</v>
      </c>
    </row>
    <row r="9" spans="2:10" ht="28.8" x14ac:dyDescent="0.3">
      <c r="B9" s="18" t="s">
        <v>358</v>
      </c>
      <c r="C9" s="17">
        <v>0.10131500930140599</v>
      </c>
      <c r="D9" s="17">
        <v>0.26985729067601399</v>
      </c>
      <c r="E9" s="17">
        <v>0.524385976580657</v>
      </c>
      <c r="F9" s="17">
        <v>0.221885281171084</v>
      </c>
      <c r="G9" s="17">
        <v>0.18678598798339499</v>
      </c>
      <c r="H9" s="17">
        <v>0.15277525592497801</v>
      </c>
      <c r="I9" s="17">
        <v>0.12074288135821599</v>
      </c>
    </row>
    <row r="10" spans="2:10" x14ac:dyDescent="0.3">
      <c r="B10" s="18" t="s">
        <v>78</v>
      </c>
      <c r="C10" s="17">
        <v>0.105532582812845</v>
      </c>
      <c r="D10" s="17">
        <v>0.145066775525905</v>
      </c>
      <c r="E10" s="17">
        <v>0.153697282653979</v>
      </c>
      <c r="F10" s="17">
        <v>0.15587636223620599</v>
      </c>
      <c r="G10" s="17">
        <v>0.17928554944984099</v>
      </c>
      <c r="H10" s="17">
        <v>0.148131062719246</v>
      </c>
      <c r="I10" s="17">
        <v>0.14743233910547901</v>
      </c>
    </row>
    <row r="11" spans="2:10" x14ac:dyDescent="0.3">
      <c r="B11" s="16"/>
      <c r="C11" s="16"/>
      <c r="D11" s="16"/>
      <c r="E11" s="16"/>
      <c r="F11" s="16"/>
      <c r="G11" s="16"/>
      <c r="H11" s="16"/>
      <c r="I11" s="16"/>
    </row>
    <row r="12" spans="2:10" x14ac:dyDescent="0.3">
      <c r="B12" t="s">
        <v>51</v>
      </c>
    </row>
    <row r="13" spans="2:10" x14ac:dyDescent="0.3">
      <c r="B13" t="s">
        <v>52</v>
      </c>
    </row>
    <row r="17" spans="2:2" x14ac:dyDescent="0.3">
      <c r="B17"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S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360</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28.8" x14ac:dyDescent="0.3">
      <c r="B9" s="18" t="s">
        <v>356</v>
      </c>
      <c r="C9" s="17">
        <v>0.495728310524365</v>
      </c>
      <c r="D9" s="17">
        <v>0.47053020427541298</v>
      </c>
      <c r="E9" s="17">
        <v>0.51735759561097405</v>
      </c>
      <c r="F9" s="17"/>
      <c r="G9" s="17">
        <v>0.52363150819067805</v>
      </c>
      <c r="H9" s="17">
        <v>0.49498169661562302</v>
      </c>
      <c r="I9" s="17">
        <v>0.49828532923658703</v>
      </c>
      <c r="J9" s="17">
        <v>0.45583581521764999</v>
      </c>
      <c r="K9" s="17"/>
      <c r="L9" s="17">
        <v>0.437340925220146</v>
      </c>
      <c r="M9" s="17">
        <v>0.51417295189171197</v>
      </c>
      <c r="N9" s="17">
        <v>0.51140344192069298</v>
      </c>
      <c r="O9" s="17">
        <v>0.51718531193277095</v>
      </c>
      <c r="P9" s="17"/>
      <c r="Q9" s="17">
        <v>0.49536019595904301</v>
      </c>
      <c r="R9" s="17">
        <v>0.56507150511691095</v>
      </c>
      <c r="S9" s="17">
        <v>0.53992026126901704</v>
      </c>
    </row>
    <row r="10" spans="2:19" ht="28.8" x14ac:dyDescent="0.3">
      <c r="B10" s="18" t="s">
        <v>357</v>
      </c>
      <c r="C10" s="17">
        <v>0.29742409736138398</v>
      </c>
      <c r="D10" s="17">
        <v>0.31507340856883398</v>
      </c>
      <c r="E10" s="17">
        <v>0.281570692234345</v>
      </c>
      <c r="F10" s="17"/>
      <c r="G10" s="17">
        <v>0.29929841575687499</v>
      </c>
      <c r="H10" s="17">
        <v>0.30870974218750902</v>
      </c>
      <c r="I10" s="17">
        <v>0.29268996743660802</v>
      </c>
      <c r="J10" s="17">
        <v>0.29024659741032999</v>
      </c>
      <c r="K10" s="17"/>
      <c r="L10" s="17">
        <v>0.32301634275804803</v>
      </c>
      <c r="M10" s="17">
        <v>0.28635966912052002</v>
      </c>
      <c r="N10" s="17">
        <v>0.286193894618336</v>
      </c>
      <c r="O10" s="17">
        <v>0.29596475108338999</v>
      </c>
      <c r="P10" s="17"/>
      <c r="Q10" s="17">
        <v>0.297854910602112</v>
      </c>
      <c r="R10" s="17">
        <v>0.273016554228252</v>
      </c>
      <c r="S10" s="17">
        <v>0.27648567898602699</v>
      </c>
    </row>
    <row r="11" spans="2:19" ht="28.8" x14ac:dyDescent="0.3">
      <c r="B11" s="18" t="s">
        <v>358</v>
      </c>
      <c r="C11" s="17">
        <v>0.10131500930140599</v>
      </c>
      <c r="D11" s="17">
        <v>0.11278177694138</v>
      </c>
      <c r="E11" s="17">
        <v>9.0722758595573799E-2</v>
      </c>
      <c r="F11" s="17"/>
      <c r="G11" s="17">
        <v>8.9005404394705598E-2</v>
      </c>
      <c r="H11" s="17">
        <v>9.1949148990460805E-2</v>
      </c>
      <c r="I11" s="17">
        <v>0.105329947201205</v>
      </c>
      <c r="J11" s="17">
        <v>0.122309467250313</v>
      </c>
      <c r="K11" s="17"/>
      <c r="L11" s="17">
        <v>8.8002639601004504E-2</v>
      </c>
      <c r="M11" s="17">
        <v>0.108062355288322</v>
      </c>
      <c r="N11" s="17">
        <v>0.10639509064338901</v>
      </c>
      <c r="O11" s="17">
        <v>0.10182629610824501</v>
      </c>
      <c r="P11" s="17"/>
      <c r="Q11" s="17">
        <v>0.101041736728071</v>
      </c>
      <c r="R11" s="17">
        <v>0.11699077522842399</v>
      </c>
      <c r="S11" s="17">
        <v>9.4257067427814006E-2</v>
      </c>
    </row>
    <row r="12" spans="2:19" x14ac:dyDescent="0.3">
      <c r="B12" s="18" t="s">
        <v>78</v>
      </c>
      <c r="C12" s="19">
        <v>0.105532582812845</v>
      </c>
      <c r="D12" s="19">
        <v>0.101614610214373</v>
      </c>
      <c r="E12" s="19">
        <v>0.110348953559107</v>
      </c>
      <c r="F12" s="19"/>
      <c r="G12" s="19">
        <v>8.8064671657741497E-2</v>
      </c>
      <c r="H12" s="19">
        <v>0.104359412206407</v>
      </c>
      <c r="I12" s="19">
        <v>0.103694756125601</v>
      </c>
      <c r="J12" s="19">
        <v>0.131608120121708</v>
      </c>
      <c r="K12" s="19"/>
      <c r="L12" s="19">
        <v>0.15164009242080201</v>
      </c>
      <c r="M12" s="19">
        <v>9.14050236994461E-2</v>
      </c>
      <c r="N12" s="19">
        <v>9.6007572817582099E-2</v>
      </c>
      <c r="O12" s="19">
        <v>8.5023640875594095E-2</v>
      </c>
      <c r="P12" s="19"/>
      <c r="Q12" s="19">
        <v>0.105743156710774</v>
      </c>
      <c r="R12" s="19">
        <v>4.49211654264123E-2</v>
      </c>
      <c r="S12" s="19">
        <v>8.93369923171414E-2</v>
      </c>
    </row>
    <row r="13" spans="2:19" x14ac:dyDescent="0.3">
      <c r="B13" s="16"/>
    </row>
    <row r="14" spans="2:19" x14ac:dyDescent="0.3">
      <c r="B14" t="s">
        <v>51</v>
      </c>
    </row>
    <row r="15" spans="2:19" x14ac:dyDescent="0.3">
      <c r="B15" t="s">
        <v>52</v>
      </c>
    </row>
    <row r="17" spans="2:2" x14ac:dyDescent="0.3">
      <c r="B17"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S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361</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28.8" x14ac:dyDescent="0.3">
      <c r="B9" s="18" t="s">
        <v>356</v>
      </c>
      <c r="C9" s="17">
        <v>0.24024791982883101</v>
      </c>
      <c r="D9" s="17">
        <v>0.23660710176833999</v>
      </c>
      <c r="E9" s="17">
        <v>0.24257703509676401</v>
      </c>
      <c r="F9" s="17"/>
      <c r="G9" s="17">
        <v>0.26098356209379497</v>
      </c>
      <c r="H9" s="17">
        <v>0.23665104019897501</v>
      </c>
      <c r="I9" s="17">
        <v>0.23213620759342199</v>
      </c>
      <c r="J9" s="17">
        <v>0.225563251792951</v>
      </c>
      <c r="K9" s="17"/>
      <c r="L9" s="17">
        <v>0.20692377743058901</v>
      </c>
      <c r="M9" s="17">
        <v>0.23258293984481601</v>
      </c>
      <c r="N9" s="17">
        <v>0.27154273179557298</v>
      </c>
      <c r="O9" s="17">
        <v>0.24795948718907501</v>
      </c>
      <c r="P9" s="17"/>
      <c r="Q9" s="17">
        <v>0.2365897651468</v>
      </c>
      <c r="R9" s="17">
        <v>0.32101668733678701</v>
      </c>
      <c r="S9" s="17">
        <v>0.28441919999547299</v>
      </c>
    </row>
    <row r="10" spans="2:19" ht="28.8" x14ac:dyDescent="0.3">
      <c r="B10" s="18" t="s">
        <v>357</v>
      </c>
      <c r="C10" s="17">
        <v>0.34482801396925</v>
      </c>
      <c r="D10" s="17">
        <v>0.33292124976998499</v>
      </c>
      <c r="E10" s="17">
        <v>0.35737409987011298</v>
      </c>
      <c r="F10" s="17"/>
      <c r="G10" s="17">
        <v>0.37055679806105302</v>
      </c>
      <c r="H10" s="17">
        <v>0.32808987261162997</v>
      </c>
      <c r="I10" s="17">
        <v>0.36284419914412402</v>
      </c>
      <c r="J10" s="17">
        <v>0.31661118145518402</v>
      </c>
      <c r="K10" s="17"/>
      <c r="L10" s="17">
        <v>0.31308277582893201</v>
      </c>
      <c r="M10" s="17">
        <v>0.35374647011708399</v>
      </c>
      <c r="N10" s="17">
        <v>0.36540867544493399</v>
      </c>
      <c r="O10" s="17">
        <v>0.34463168754960199</v>
      </c>
      <c r="P10" s="17"/>
      <c r="Q10" s="17">
        <v>0.35240364968180898</v>
      </c>
      <c r="R10" s="17">
        <v>0.29413205983236101</v>
      </c>
      <c r="S10" s="17">
        <v>0.347946910661384</v>
      </c>
    </row>
    <row r="11" spans="2:19" ht="28.8" x14ac:dyDescent="0.3">
      <c r="B11" s="18" t="s">
        <v>358</v>
      </c>
      <c r="C11" s="17">
        <v>0.26985729067601399</v>
      </c>
      <c r="D11" s="17">
        <v>0.29050894178188003</v>
      </c>
      <c r="E11" s="17">
        <v>0.249401561521779</v>
      </c>
      <c r="F11" s="17"/>
      <c r="G11" s="17">
        <v>0.24469813675885799</v>
      </c>
      <c r="H11" s="17">
        <v>0.28273802095499001</v>
      </c>
      <c r="I11" s="17">
        <v>0.26770567579917098</v>
      </c>
      <c r="J11" s="17">
        <v>0.28361182163527099</v>
      </c>
      <c r="K11" s="17"/>
      <c r="L11" s="17">
        <v>0.26298434740950499</v>
      </c>
      <c r="M11" s="17">
        <v>0.28463548134873901</v>
      </c>
      <c r="N11" s="17">
        <v>0.24754869742180399</v>
      </c>
      <c r="O11" s="17">
        <v>0.28491437253819601</v>
      </c>
      <c r="P11" s="17"/>
      <c r="Q11" s="17">
        <v>0.26324653747202498</v>
      </c>
      <c r="R11" s="17">
        <v>0.31879632237488198</v>
      </c>
      <c r="S11" s="17">
        <v>0.251608072647582</v>
      </c>
    </row>
    <row r="12" spans="2:19" x14ac:dyDescent="0.3">
      <c r="B12" s="18" t="s">
        <v>78</v>
      </c>
      <c r="C12" s="19">
        <v>0.145066775525905</v>
      </c>
      <c r="D12" s="19">
        <v>0.13996270667979499</v>
      </c>
      <c r="E12" s="19">
        <v>0.15064730351134401</v>
      </c>
      <c r="F12" s="19"/>
      <c r="G12" s="19">
        <v>0.12376150308629399</v>
      </c>
      <c r="H12" s="19">
        <v>0.15252106623440501</v>
      </c>
      <c r="I12" s="19">
        <v>0.137313917463283</v>
      </c>
      <c r="J12" s="19">
        <v>0.17421374511659499</v>
      </c>
      <c r="K12" s="19"/>
      <c r="L12" s="19">
        <v>0.21700909933097301</v>
      </c>
      <c r="M12" s="19">
        <v>0.12903510868936099</v>
      </c>
      <c r="N12" s="19">
        <v>0.11549989533768899</v>
      </c>
      <c r="O12" s="19">
        <v>0.12249445272312701</v>
      </c>
      <c r="P12" s="19"/>
      <c r="Q12" s="19">
        <v>0.14776004769936499</v>
      </c>
      <c r="R12" s="19">
        <v>6.6054930455969996E-2</v>
      </c>
      <c r="S12" s="19">
        <v>0.116025816695561</v>
      </c>
    </row>
    <row r="13" spans="2:19" x14ac:dyDescent="0.3">
      <c r="B13" s="16"/>
    </row>
    <row r="14" spans="2:19" x14ac:dyDescent="0.3">
      <c r="B14" t="s">
        <v>51</v>
      </c>
    </row>
    <row r="15" spans="2:19" x14ac:dyDescent="0.3">
      <c r="B15" t="s">
        <v>52</v>
      </c>
    </row>
    <row r="17" spans="2:2" x14ac:dyDescent="0.3">
      <c r="B17"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S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362</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28.8" x14ac:dyDescent="0.3">
      <c r="B9" s="18" t="s">
        <v>356</v>
      </c>
      <c r="C9" s="17">
        <v>0.122908685167137</v>
      </c>
      <c r="D9" s="17">
        <v>0.11912539290247599</v>
      </c>
      <c r="E9" s="17">
        <v>0.12773891387235001</v>
      </c>
      <c r="F9" s="17"/>
      <c r="G9" s="17">
        <v>0.13631196711079099</v>
      </c>
      <c r="H9" s="17">
        <v>0.13398245421423199</v>
      </c>
      <c r="I9" s="17">
        <v>0.124694620612886</v>
      </c>
      <c r="J9" s="17">
        <v>9.1973846104818402E-2</v>
      </c>
      <c r="K9" s="17"/>
      <c r="L9" s="17">
        <v>0.116224440398265</v>
      </c>
      <c r="M9" s="17">
        <v>0.119607333715162</v>
      </c>
      <c r="N9" s="17">
        <v>0.13427940233445901</v>
      </c>
      <c r="O9" s="17">
        <v>0.120845263617696</v>
      </c>
      <c r="P9" s="17"/>
      <c r="Q9" s="17">
        <v>0.117246400559975</v>
      </c>
      <c r="R9" s="17">
        <v>0.17144971003078199</v>
      </c>
      <c r="S9" s="17">
        <v>0.16180885538123499</v>
      </c>
    </row>
    <row r="10" spans="2:19" ht="28.8" x14ac:dyDescent="0.3">
      <c r="B10" s="18" t="s">
        <v>357</v>
      </c>
      <c r="C10" s="17">
        <v>0.19900805559822701</v>
      </c>
      <c r="D10" s="17">
        <v>0.20014108700043201</v>
      </c>
      <c r="E10" s="17">
        <v>0.19667287525386901</v>
      </c>
      <c r="F10" s="17"/>
      <c r="G10" s="17">
        <v>0.240444412313293</v>
      </c>
      <c r="H10" s="17">
        <v>0.19949557223679601</v>
      </c>
      <c r="I10" s="17">
        <v>0.161956054382798</v>
      </c>
      <c r="J10" s="17">
        <v>0.17839530845134999</v>
      </c>
      <c r="K10" s="17"/>
      <c r="L10" s="17">
        <v>0.18627875392099599</v>
      </c>
      <c r="M10" s="17">
        <v>0.18555000634339899</v>
      </c>
      <c r="N10" s="17">
        <v>0.20239720277895101</v>
      </c>
      <c r="O10" s="17">
        <v>0.222621472732944</v>
      </c>
      <c r="P10" s="17"/>
      <c r="Q10" s="17">
        <v>0.19873520168658201</v>
      </c>
      <c r="R10" s="17">
        <v>0.235904823028768</v>
      </c>
      <c r="S10" s="17">
        <v>0.22229635642807499</v>
      </c>
    </row>
    <row r="11" spans="2:19" ht="28.8" x14ac:dyDescent="0.3">
      <c r="B11" s="18" t="s">
        <v>358</v>
      </c>
      <c r="C11" s="17">
        <v>0.524385976580657</v>
      </c>
      <c r="D11" s="17">
        <v>0.52036948379889503</v>
      </c>
      <c r="E11" s="17">
        <v>0.52885207553393299</v>
      </c>
      <c r="F11" s="17"/>
      <c r="G11" s="17">
        <v>0.51600242547520403</v>
      </c>
      <c r="H11" s="17">
        <v>0.51604577232981796</v>
      </c>
      <c r="I11" s="17">
        <v>0.54686761310385101</v>
      </c>
      <c r="J11" s="17">
        <v>0.52222230722691398</v>
      </c>
      <c r="K11" s="17"/>
      <c r="L11" s="17">
        <v>0.48630074688511399</v>
      </c>
      <c r="M11" s="17">
        <v>0.556375882300705</v>
      </c>
      <c r="N11" s="17">
        <v>0.52245760850470802</v>
      </c>
      <c r="O11" s="17">
        <v>0.52996126018608403</v>
      </c>
      <c r="P11" s="17"/>
      <c r="Q11" s="17">
        <v>0.52753393577405605</v>
      </c>
      <c r="R11" s="17">
        <v>0.49888078337986802</v>
      </c>
      <c r="S11" s="17">
        <v>0.482437738905795</v>
      </c>
    </row>
    <row r="12" spans="2:19" x14ac:dyDescent="0.3">
      <c r="B12" s="18" t="s">
        <v>78</v>
      </c>
      <c r="C12" s="19">
        <v>0.153697282653979</v>
      </c>
      <c r="D12" s="19">
        <v>0.16036403629819701</v>
      </c>
      <c r="E12" s="19">
        <v>0.146736135339849</v>
      </c>
      <c r="F12" s="19"/>
      <c r="G12" s="19">
        <v>0.107241195100713</v>
      </c>
      <c r="H12" s="19">
        <v>0.150476201219155</v>
      </c>
      <c r="I12" s="19">
        <v>0.16648171190046501</v>
      </c>
      <c r="J12" s="19">
        <v>0.20740853821691799</v>
      </c>
      <c r="K12" s="19"/>
      <c r="L12" s="19">
        <v>0.211196058795624</v>
      </c>
      <c r="M12" s="19">
        <v>0.13846677764073401</v>
      </c>
      <c r="N12" s="19">
        <v>0.14086578638188299</v>
      </c>
      <c r="O12" s="19">
        <v>0.12657200346327599</v>
      </c>
      <c r="P12" s="19"/>
      <c r="Q12" s="19">
        <v>0.15648446197938701</v>
      </c>
      <c r="R12" s="19">
        <v>9.3764683560581305E-2</v>
      </c>
      <c r="S12" s="19">
        <v>0.13345704928489599</v>
      </c>
    </row>
    <row r="13" spans="2:19" x14ac:dyDescent="0.3">
      <c r="B13" s="16"/>
    </row>
    <row r="14" spans="2:19" x14ac:dyDescent="0.3">
      <c r="B14" t="s">
        <v>51</v>
      </c>
    </row>
    <row r="15" spans="2:19" x14ac:dyDescent="0.3">
      <c r="B15" t="s">
        <v>52</v>
      </c>
    </row>
    <row r="17" spans="2:2" x14ac:dyDescent="0.3">
      <c r="B17"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S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363</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28.8" x14ac:dyDescent="0.3">
      <c r="B9" s="18" t="s">
        <v>356</v>
      </c>
      <c r="C9" s="17">
        <v>0.2500945354652</v>
      </c>
      <c r="D9" s="17">
        <v>0.24368750590813701</v>
      </c>
      <c r="E9" s="17">
        <v>0.25783340614742101</v>
      </c>
      <c r="F9" s="17"/>
      <c r="G9" s="17">
        <v>0.28219168714993997</v>
      </c>
      <c r="H9" s="17">
        <v>0.24731139636230001</v>
      </c>
      <c r="I9" s="17">
        <v>0.243475221185564</v>
      </c>
      <c r="J9" s="17">
        <v>0.21690033856146201</v>
      </c>
      <c r="K9" s="17"/>
      <c r="L9" s="17">
        <v>0.216208677788334</v>
      </c>
      <c r="M9" s="17">
        <v>0.24952892905254501</v>
      </c>
      <c r="N9" s="17">
        <v>0.281774735617004</v>
      </c>
      <c r="O9" s="17">
        <v>0.25027191374307101</v>
      </c>
      <c r="P9" s="17"/>
      <c r="Q9" s="17">
        <v>0.25095172773674601</v>
      </c>
      <c r="R9" s="17">
        <v>0.306560355502971</v>
      </c>
      <c r="S9" s="17">
        <v>0.28558437335784298</v>
      </c>
    </row>
    <row r="10" spans="2:19" ht="28.8" x14ac:dyDescent="0.3">
      <c r="B10" s="18" t="s">
        <v>357</v>
      </c>
      <c r="C10" s="17">
        <v>0.37214382112751099</v>
      </c>
      <c r="D10" s="17">
        <v>0.37981380933898901</v>
      </c>
      <c r="E10" s="17">
        <v>0.36445923488305898</v>
      </c>
      <c r="F10" s="17"/>
      <c r="G10" s="17">
        <v>0.40742481678011899</v>
      </c>
      <c r="H10" s="17">
        <v>0.36508732602650401</v>
      </c>
      <c r="I10" s="17">
        <v>0.37411757990305</v>
      </c>
      <c r="J10" s="17">
        <v>0.33331011557664603</v>
      </c>
      <c r="K10" s="17"/>
      <c r="L10" s="17">
        <v>0.36590584304079099</v>
      </c>
      <c r="M10" s="17">
        <v>0.363008261799803</v>
      </c>
      <c r="N10" s="17">
        <v>0.37283218716275701</v>
      </c>
      <c r="O10" s="17">
        <v>0.38751672748083799</v>
      </c>
      <c r="P10" s="17"/>
      <c r="Q10" s="17">
        <v>0.36952446743551098</v>
      </c>
      <c r="R10" s="17">
        <v>0.386735000552902</v>
      </c>
      <c r="S10" s="17">
        <v>0.42724600683480601</v>
      </c>
    </row>
    <row r="11" spans="2:19" ht="28.8" x14ac:dyDescent="0.3">
      <c r="B11" s="18" t="s">
        <v>358</v>
      </c>
      <c r="C11" s="17">
        <v>0.221885281171084</v>
      </c>
      <c r="D11" s="17">
        <v>0.22727536013618799</v>
      </c>
      <c r="E11" s="17">
        <v>0.215464254684467</v>
      </c>
      <c r="F11" s="17"/>
      <c r="G11" s="17">
        <v>0.192810980333219</v>
      </c>
      <c r="H11" s="17">
        <v>0.22070190793910399</v>
      </c>
      <c r="I11" s="17">
        <v>0.23581085189529499</v>
      </c>
      <c r="J11" s="17">
        <v>0.24724036034997801</v>
      </c>
      <c r="K11" s="17"/>
      <c r="L11" s="17">
        <v>0.192006839271507</v>
      </c>
      <c r="M11" s="17">
        <v>0.24160442692068801</v>
      </c>
      <c r="N11" s="17">
        <v>0.21449989461344099</v>
      </c>
      <c r="O11" s="17">
        <v>0.23843711363708001</v>
      </c>
      <c r="P11" s="17"/>
      <c r="Q11" s="17">
        <v>0.21949580259054299</v>
      </c>
      <c r="R11" s="17">
        <v>0.25254111316885403</v>
      </c>
      <c r="S11" s="17">
        <v>0.167838269224661</v>
      </c>
    </row>
    <row r="12" spans="2:19" x14ac:dyDescent="0.3">
      <c r="B12" s="18" t="s">
        <v>78</v>
      </c>
      <c r="C12" s="19">
        <v>0.15587636223620599</v>
      </c>
      <c r="D12" s="19">
        <v>0.149223324616686</v>
      </c>
      <c r="E12" s="19">
        <v>0.16224310428505301</v>
      </c>
      <c r="F12" s="19"/>
      <c r="G12" s="19">
        <v>0.11757251573672201</v>
      </c>
      <c r="H12" s="19">
        <v>0.16689936967209301</v>
      </c>
      <c r="I12" s="19">
        <v>0.14659634701609101</v>
      </c>
      <c r="J12" s="19">
        <v>0.202549185511913</v>
      </c>
      <c r="K12" s="19"/>
      <c r="L12" s="19">
        <v>0.22587863989936799</v>
      </c>
      <c r="M12" s="19">
        <v>0.14585838222696401</v>
      </c>
      <c r="N12" s="19">
        <v>0.130893182606798</v>
      </c>
      <c r="O12" s="19">
        <v>0.123774245139011</v>
      </c>
      <c r="P12" s="19"/>
      <c r="Q12" s="19">
        <v>0.16002800223720101</v>
      </c>
      <c r="R12" s="19">
        <v>5.4163530775272299E-2</v>
      </c>
      <c r="S12" s="19">
        <v>0.119331350582689</v>
      </c>
    </row>
    <row r="13" spans="2:19" x14ac:dyDescent="0.3">
      <c r="B13" s="16"/>
    </row>
    <row r="14" spans="2:19" x14ac:dyDescent="0.3">
      <c r="B14" t="s">
        <v>51</v>
      </c>
    </row>
    <row r="15" spans="2:19" x14ac:dyDescent="0.3">
      <c r="B15" t="s">
        <v>52</v>
      </c>
    </row>
    <row r="17" spans="2:2" x14ac:dyDescent="0.3">
      <c r="B17"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S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364</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28.8" x14ac:dyDescent="0.3">
      <c r="B9" s="18" t="s">
        <v>356</v>
      </c>
      <c r="C9" s="17">
        <v>0.28888964640861098</v>
      </c>
      <c r="D9" s="17">
        <v>0.30404791126800601</v>
      </c>
      <c r="E9" s="17">
        <v>0.27569597955569802</v>
      </c>
      <c r="F9" s="17"/>
      <c r="G9" s="17">
        <v>0.31442928924843999</v>
      </c>
      <c r="H9" s="17">
        <v>0.300180394338456</v>
      </c>
      <c r="I9" s="17">
        <v>0.27469160376122098</v>
      </c>
      <c r="J9" s="17">
        <v>0.249727495456742</v>
      </c>
      <c r="K9" s="17"/>
      <c r="L9" s="17">
        <v>0.26406399174001699</v>
      </c>
      <c r="M9" s="17">
        <v>0.29391355447747203</v>
      </c>
      <c r="N9" s="17">
        <v>0.29975038406332599</v>
      </c>
      <c r="O9" s="17">
        <v>0.296515842515084</v>
      </c>
      <c r="P9" s="17"/>
      <c r="Q9" s="17">
        <v>0.28448930585983501</v>
      </c>
      <c r="R9" s="17">
        <v>0.37261969509830301</v>
      </c>
      <c r="S9" s="17">
        <v>0.27122628948038702</v>
      </c>
    </row>
    <row r="10" spans="2:19" ht="28.8" x14ac:dyDescent="0.3">
      <c r="B10" s="18" t="s">
        <v>357</v>
      </c>
      <c r="C10" s="17">
        <v>0.34503881615815402</v>
      </c>
      <c r="D10" s="17">
        <v>0.31247113780853802</v>
      </c>
      <c r="E10" s="17">
        <v>0.37560551800884701</v>
      </c>
      <c r="F10" s="17"/>
      <c r="G10" s="17">
        <v>0.369122026840357</v>
      </c>
      <c r="H10" s="17">
        <v>0.34572708644731898</v>
      </c>
      <c r="I10" s="17">
        <v>0.34312937004607702</v>
      </c>
      <c r="J10" s="17">
        <v>0.31916583598923498</v>
      </c>
      <c r="K10" s="17"/>
      <c r="L10" s="17">
        <v>0.33574647789222101</v>
      </c>
      <c r="M10" s="17">
        <v>0.33295595557952601</v>
      </c>
      <c r="N10" s="17">
        <v>0.34169669334048902</v>
      </c>
      <c r="O10" s="17">
        <v>0.37102012959174102</v>
      </c>
      <c r="P10" s="17"/>
      <c r="Q10" s="17">
        <v>0.34887361250441701</v>
      </c>
      <c r="R10" s="17">
        <v>0.28543000527197898</v>
      </c>
      <c r="S10" s="17">
        <v>0.42807946983109801</v>
      </c>
    </row>
    <row r="11" spans="2:19" ht="28.8" x14ac:dyDescent="0.3">
      <c r="B11" s="18" t="s">
        <v>358</v>
      </c>
      <c r="C11" s="17">
        <v>0.18678598798339499</v>
      </c>
      <c r="D11" s="17">
        <v>0.198811872480188</v>
      </c>
      <c r="E11" s="17">
        <v>0.17326071978622601</v>
      </c>
      <c r="F11" s="17"/>
      <c r="G11" s="17">
        <v>0.16492403601038499</v>
      </c>
      <c r="H11" s="17">
        <v>0.194810793901419</v>
      </c>
      <c r="I11" s="17">
        <v>0.21470623570106701</v>
      </c>
      <c r="J11" s="17">
        <v>0.180706306470127</v>
      </c>
      <c r="K11" s="17"/>
      <c r="L11" s="17">
        <v>0.16563141445284901</v>
      </c>
      <c r="M11" s="17">
        <v>0.19730869413294</v>
      </c>
      <c r="N11" s="17">
        <v>0.18963941315626301</v>
      </c>
      <c r="O11" s="17">
        <v>0.193468409861731</v>
      </c>
      <c r="P11" s="17"/>
      <c r="Q11" s="17">
        <v>0.187421608418219</v>
      </c>
      <c r="R11" s="17">
        <v>0.23472229553465601</v>
      </c>
      <c r="S11" s="17">
        <v>0.14247550506939299</v>
      </c>
    </row>
    <row r="12" spans="2:19" x14ac:dyDescent="0.3">
      <c r="B12" s="18" t="s">
        <v>78</v>
      </c>
      <c r="C12" s="19">
        <v>0.17928554944984099</v>
      </c>
      <c r="D12" s="19">
        <v>0.18466907844326799</v>
      </c>
      <c r="E12" s="19">
        <v>0.17543778264922999</v>
      </c>
      <c r="F12" s="19"/>
      <c r="G12" s="19">
        <v>0.15152464790081799</v>
      </c>
      <c r="H12" s="19">
        <v>0.15928172531280599</v>
      </c>
      <c r="I12" s="19">
        <v>0.16747279049163599</v>
      </c>
      <c r="J12" s="19">
        <v>0.25040036208389499</v>
      </c>
      <c r="K12" s="19"/>
      <c r="L12" s="19">
        <v>0.23455811591491199</v>
      </c>
      <c r="M12" s="19">
        <v>0.17582179581006199</v>
      </c>
      <c r="N12" s="19">
        <v>0.168913509439922</v>
      </c>
      <c r="O12" s="19">
        <v>0.138995618031445</v>
      </c>
      <c r="P12" s="19"/>
      <c r="Q12" s="19">
        <v>0.17921547321752901</v>
      </c>
      <c r="R12" s="19">
        <v>0.107228004095061</v>
      </c>
      <c r="S12" s="19">
        <v>0.158218735619122</v>
      </c>
    </row>
    <row r="13" spans="2:19" x14ac:dyDescent="0.3">
      <c r="B13" s="16"/>
    </row>
    <row r="14" spans="2:19" x14ac:dyDescent="0.3">
      <c r="B14" t="s">
        <v>51</v>
      </c>
    </row>
    <row r="15" spans="2:19" x14ac:dyDescent="0.3">
      <c r="B15" t="s">
        <v>52</v>
      </c>
    </row>
    <row r="17" spans="2:2" x14ac:dyDescent="0.3">
      <c r="B17"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S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365</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28.8" x14ac:dyDescent="0.3">
      <c r="B9" s="18" t="s">
        <v>356</v>
      </c>
      <c r="C9" s="17">
        <v>0.36971340494501598</v>
      </c>
      <c r="D9" s="17">
        <v>0.35612743457702001</v>
      </c>
      <c r="E9" s="17">
        <v>0.382810314585875</v>
      </c>
      <c r="F9" s="17"/>
      <c r="G9" s="17">
        <v>0.37950595900483203</v>
      </c>
      <c r="H9" s="17">
        <v>0.36513705591965701</v>
      </c>
      <c r="I9" s="17">
        <v>0.35757050674131502</v>
      </c>
      <c r="J9" s="17">
        <v>0.37282202650711699</v>
      </c>
      <c r="K9" s="17"/>
      <c r="L9" s="17">
        <v>0.35332094480341097</v>
      </c>
      <c r="M9" s="17">
        <v>0.37561959829501801</v>
      </c>
      <c r="N9" s="17">
        <v>0.38488254000036398</v>
      </c>
      <c r="O9" s="17">
        <v>0.363284731288185</v>
      </c>
      <c r="P9" s="17"/>
      <c r="Q9" s="17">
        <v>0.370514261211498</v>
      </c>
      <c r="R9" s="17">
        <v>0.447967308660079</v>
      </c>
      <c r="S9" s="17">
        <v>0.36983901021109</v>
      </c>
    </row>
    <row r="10" spans="2:19" ht="28.8" x14ac:dyDescent="0.3">
      <c r="B10" s="18" t="s">
        <v>357</v>
      </c>
      <c r="C10" s="17">
        <v>0.32938027641076101</v>
      </c>
      <c r="D10" s="17">
        <v>0.326684734117627</v>
      </c>
      <c r="E10" s="17">
        <v>0.33061530256148702</v>
      </c>
      <c r="F10" s="17"/>
      <c r="G10" s="17">
        <v>0.35497114709147998</v>
      </c>
      <c r="H10" s="17">
        <v>0.32829939805765102</v>
      </c>
      <c r="I10" s="17">
        <v>0.32291402463299601</v>
      </c>
      <c r="J10" s="17">
        <v>0.30175663256997698</v>
      </c>
      <c r="K10" s="17"/>
      <c r="L10" s="17">
        <v>0.29555961051743601</v>
      </c>
      <c r="M10" s="17">
        <v>0.36064102480154703</v>
      </c>
      <c r="N10" s="17">
        <v>0.32563885664347603</v>
      </c>
      <c r="O10" s="17">
        <v>0.33344376315413898</v>
      </c>
      <c r="P10" s="17"/>
      <c r="Q10" s="17">
        <v>0.33193274768970099</v>
      </c>
      <c r="R10" s="17">
        <v>0.32694119689012302</v>
      </c>
      <c r="S10" s="17">
        <v>0.31528198464662999</v>
      </c>
    </row>
    <row r="11" spans="2:19" ht="28.8" x14ac:dyDescent="0.3">
      <c r="B11" s="18" t="s">
        <v>358</v>
      </c>
      <c r="C11" s="17">
        <v>0.15277525592497801</v>
      </c>
      <c r="D11" s="17">
        <v>0.167763872339977</v>
      </c>
      <c r="E11" s="17">
        <v>0.13846981494595201</v>
      </c>
      <c r="F11" s="17"/>
      <c r="G11" s="17">
        <v>0.15199220883786899</v>
      </c>
      <c r="H11" s="17">
        <v>0.14957729499234601</v>
      </c>
      <c r="I11" s="17">
        <v>0.164105371525433</v>
      </c>
      <c r="J11" s="17">
        <v>0.14808399435069</v>
      </c>
      <c r="K11" s="17"/>
      <c r="L11" s="17">
        <v>0.13411972748577999</v>
      </c>
      <c r="M11" s="17">
        <v>0.147920077200347</v>
      </c>
      <c r="N11" s="17">
        <v>0.158203078965301</v>
      </c>
      <c r="O11" s="17">
        <v>0.170801811215925</v>
      </c>
      <c r="P11" s="17"/>
      <c r="Q11" s="17">
        <v>0.14840879111215599</v>
      </c>
      <c r="R11" s="17">
        <v>0.154501876995189</v>
      </c>
      <c r="S11" s="17">
        <v>0.18812010438383001</v>
      </c>
    </row>
    <row r="12" spans="2:19" x14ac:dyDescent="0.3">
      <c r="B12" s="18" t="s">
        <v>78</v>
      </c>
      <c r="C12" s="19">
        <v>0.148131062719246</v>
      </c>
      <c r="D12" s="19">
        <v>0.149423958965376</v>
      </c>
      <c r="E12" s="19">
        <v>0.148104567906686</v>
      </c>
      <c r="F12" s="19"/>
      <c r="G12" s="19">
        <v>0.11353068506581999</v>
      </c>
      <c r="H12" s="19">
        <v>0.156986251030346</v>
      </c>
      <c r="I12" s="19">
        <v>0.15541009710025599</v>
      </c>
      <c r="J12" s="19">
        <v>0.177337346572216</v>
      </c>
      <c r="K12" s="19"/>
      <c r="L12" s="19">
        <v>0.21699971719337299</v>
      </c>
      <c r="M12" s="19">
        <v>0.11581929970308801</v>
      </c>
      <c r="N12" s="19">
        <v>0.13127552439085799</v>
      </c>
      <c r="O12" s="19">
        <v>0.13246969434174999</v>
      </c>
      <c r="P12" s="19"/>
      <c r="Q12" s="19">
        <v>0.14914419998664399</v>
      </c>
      <c r="R12" s="19">
        <v>7.0589617454608206E-2</v>
      </c>
      <c r="S12" s="19">
        <v>0.12675890075845</v>
      </c>
    </row>
    <row r="13" spans="2:19" x14ac:dyDescent="0.3">
      <c r="B13" s="16"/>
    </row>
    <row r="14" spans="2:19" x14ac:dyDescent="0.3">
      <c r="B14" t="s">
        <v>51</v>
      </c>
    </row>
    <row r="15" spans="2:19" x14ac:dyDescent="0.3">
      <c r="B15" t="s">
        <v>52</v>
      </c>
    </row>
    <row r="17" spans="2:2" x14ac:dyDescent="0.3">
      <c r="B17"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S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366</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28.8" x14ac:dyDescent="0.3">
      <c r="B9" s="18" t="s">
        <v>356</v>
      </c>
      <c r="C9" s="17">
        <v>0.42202702041449702</v>
      </c>
      <c r="D9" s="17">
        <v>0.42227064447974699</v>
      </c>
      <c r="E9" s="17">
        <v>0.41940798254241901</v>
      </c>
      <c r="F9" s="17"/>
      <c r="G9" s="17">
        <v>0.482622305704142</v>
      </c>
      <c r="H9" s="17">
        <v>0.41392719270691603</v>
      </c>
      <c r="I9" s="17">
        <v>0.403588761784969</v>
      </c>
      <c r="J9" s="17">
        <v>0.369546803053036</v>
      </c>
      <c r="K9" s="17"/>
      <c r="L9" s="17">
        <v>0.33589853303696099</v>
      </c>
      <c r="M9" s="17">
        <v>0.45257764439576997</v>
      </c>
      <c r="N9" s="17">
        <v>0.44227059880958303</v>
      </c>
      <c r="O9" s="17">
        <v>0.45318262299066098</v>
      </c>
      <c r="P9" s="17"/>
      <c r="Q9" s="17">
        <v>0.42019157720888001</v>
      </c>
      <c r="R9" s="17">
        <v>0.48151208008645502</v>
      </c>
      <c r="S9" s="17">
        <v>0.43611107853278003</v>
      </c>
    </row>
    <row r="10" spans="2:19" ht="28.8" x14ac:dyDescent="0.3">
      <c r="B10" s="18" t="s">
        <v>357</v>
      </c>
      <c r="C10" s="17">
        <v>0.30979775912180901</v>
      </c>
      <c r="D10" s="17">
        <v>0.29345834436623702</v>
      </c>
      <c r="E10" s="17">
        <v>0.32620904528084399</v>
      </c>
      <c r="F10" s="17"/>
      <c r="G10" s="17">
        <v>0.30245729475192101</v>
      </c>
      <c r="H10" s="17">
        <v>0.31260648210500103</v>
      </c>
      <c r="I10" s="17">
        <v>0.31494363582759799</v>
      </c>
      <c r="J10" s="17">
        <v>0.311467802794203</v>
      </c>
      <c r="K10" s="17"/>
      <c r="L10" s="17">
        <v>0.30514138039508498</v>
      </c>
      <c r="M10" s="17">
        <v>0.30219367697652699</v>
      </c>
      <c r="N10" s="17">
        <v>0.28742748257038703</v>
      </c>
      <c r="O10" s="17">
        <v>0.34691287735480802</v>
      </c>
      <c r="P10" s="17"/>
      <c r="Q10" s="17">
        <v>0.30804760667254399</v>
      </c>
      <c r="R10" s="17">
        <v>0.29742792913388899</v>
      </c>
      <c r="S10" s="17">
        <v>0.33837958226390602</v>
      </c>
    </row>
    <row r="11" spans="2:19" ht="28.8" x14ac:dyDescent="0.3">
      <c r="B11" s="18" t="s">
        <v>358</v>
      </c>
      <c r="C11" s="17">
        <v>0.12074288135821599</v>
      </c>
      <c r="D11" s="17">
        <v>0.13375447229452</v>
      </c>
      <c r="E11" s="17">
        <v>0.10877298582893</v>
      </c>
      <c r="F11" s="17"/>
      <c r="G11" s="17">
        <v>9.8199136072453105E-2</v>
      </c>
      <c r="H11" s="17">
        <v>0.121965570430333</v>
      </c>
      <c r="I11" s="17">
        <v>0.15546115924564699</v>
      </c>
      <c r="J11" s="17">
        <v>0.11765529356401901</v>
      </c>
      <c r="K11" s="17"/>
      <c r="L11" s="17">
        <v>0.13659319940799</v>
      </c>
      <c r="M11" s="17">
        <v>0.113221325307978</v>
      </c>
      <c r="N11" s="17">
        <v>0.13872546181040199</v>
      </c>
      <c r="O11" s="17">
        <v>9.3546450780709903E-2</v>
      </c>
      <c r="P11" s="17"/>
      <c r="Q11" s="17">
        <v>0.12657414854796101</v>
      </c>
      <c r="R11" s="17">
        <v>0.11265578952081</v>
      </c>
      <c r="S11" s="17">
        <v>9.1811954876795998E-2</v>
      </c>
    </row>
    <row r="12" spans="2:19" x14ac:dyDescent="0.3">
      <c r="B12" s="18" t="s">
        <v>78</v>
      </c>
      <c r="C12" s="19">
        <v>0.14743233910547901</v>
      </c>
      <c r="D12" s="19">
        <v>0.15051653885949601</v>
      </c>
      <c r="E12" s="19">
        <v>0.145609986347807</v>
      </c>
      <c r="F12" s="19"/>
      <c r="G12" s="19">
        <v>0.116721263471483</v>
      </c>
      <c r="H12" s="19">
        <v>0.15150075475774999</v>
      </c>
      <c r="I12" s="19">
        <v>0.126006443141786</v>
      </c>
      <c r="J12" s="19">
        <v>0.20133010058874301</v>
      </c>
      <c r="K12" s="19"/>
      <c r="L12" s="19">
        <v>0.222366887159963</v>
      </c>
      <c r="M12" s="19">
        <v>0.13200735331972499</v>
      </c>
      <c r="N12" s="19">
        <v>0.13157645680962801</v>
      </c>
      <c r="O12" s="19">
        <v>0.106358048873821</v>
      </c>
      <c r="P12" s="19"/>
      <c r="Q12" s="19">
        <v>0.14518666757061499</v>
      </c>
      <c r="R12" s="19">
        <v>0.10840420125884601</v>
      </c>
      <c r="S12" s="19">
        <v>0.13369738432651801</v>
      </c>
    </row>
    <row r="13" spans="2:19" x14ac:dyDescent="0.3">
      <c r="B13" s="16"/>
    </row>
    <row r="14" spans="2:19" x14ac:dyDescent="0.3">
      <c r="B14" t="s">
        <v>51</v>
      </c>
    </row>
    <row r="15" spans="2:19" x14ac:dyDescent="0.3">
      <c r="B15" t="s">
        <v>52</v>
      </c>
    </row>
    <row r="17" spans="2:2" x14ac:dyDescent="0.3">
      <c r="B17"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J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0" width="20.6640625" customWidth="1"/>
  </cols>
  <sheetData>
    <row r="2" spans="2:10" ht="40.049999999999997" customHeight="1" x14ac:dyDescent="0.3">
      <c r="D2" s="30" t="s">
        <v>370</v>
      </c>
      <c r="E2" s="26"/>
      <c r="F2" s="26"/>
      <c r="G2" s="26"/>
      <c r="H2" s="26"/>
      <c r="I2" s="26"/>
      <c r="J2" s="26"/>
    </row>
    <row r="6" spans="2:10" ht="49.95" customHeight="1" x14ac:dyDescent="0.3">
      <c r="B6" s="23" t="s">
        <v>15</v>
      </c>
      <c r="C6" s="23" t="s">
        <v>339</v>
      </c>
      <c r="D6" s="23" t="s">
        <v>340</v>
      </c>
      <c r="E6" s="23" t="s">
        <v>341</v>
      </c>
      <c r="F6" s="23" t="s">
        <v>342</v>
      </c>
      <c r="G6" s="23" t="s">
        <v>343</v>
      </c>
      <c r="H6" s="23" t="s">
        <v>344</v>
      </c>
      <c r="I6" s="23" t="s">
        <v>345</v>
      </c>
    </row>
    <row r="7" spans="2:10" ht="28.8" x14ac:dyDescent="0.3">
      <c r="B7" s="18" t="s">
        <v>367</v>
      </c>
      <c r="C7" s="17">
        <v>0.41652509086938</v>
      </c>
      <c r="D7" s="17">
        <v>0.328283909731513</v>
      </c>
      <c r="E7" s="17">
        <v>0.50343904699053199</v>
      </c>
      <c r="F7" s="17">
        <v>0.30543599593745402</v>
      </c>
      <c r="G7" s="17">
        <v>0.11338039650460199</v>
      </c>
      <c r="H7" s="17">
        <v>8.6929066546947903E-2</v>
      </c>
      <c r="I7" s="17">
        <v>0.171724069446895</v>
      </c>
    </row>
    <row r="8" spans="2:10" ht="28.8" x14ac:dyDescent="0.3">
      <c r="B8" s="18" t="s">
        <v>368</v>
      </c>
      <c r="C8" s="17">
        <v>0.27174260198359201</v>
      </c>
      <c r="D8" s="17">
        <v>0.29982710106740701</v>
      </c>
      <c r="E8" s="17">
        <v>0.21712943107937999</v>
      </c>
      <c r="F8" s="17">
        <v>0.27868965855846001</v>
      </c>
      <c r="G8" s="17">
        <v>0.208585248598256</v>
      </c>
      <c r="H8" s="17">
        <v>0.15201531435211699</v>
      </c>
      <c r="I8" s="17">
        <v>0.25150364744348402</v>
      </c>
    </row>
    <row r="9" spans="2:10" ht="28.8" x14ac:dyDescent="0.3">
      <c r="B9" s="18" t="s">
        <v>369</v>
      </c>
      <c r="C9" s="17">
        <v>0.23860583648202799</v>
      </c>
      <c r="D9" s="17">
        <v>0.301332330766028</v>
      </c>
      <c r="E9" s="17">
        <v>0.21009039283814401</v>
      </c>
      <c r="F9" s="17">
        <v>0.33009007571750998</v>
      </c>
      <c r="G9" s="17">
        <v>0.59527709926272698</v>
      </c>
      <c r="H9" s="17">
        <v>0.67782790873502996</v>
      </c>
      <c r="I9" s="17">
        <v>0.49325142370071501</v>
      </c>
    </row>
    <row r="10" spans="2:10" x14ac:dyDescent="0.3">
      <c r="B10" s="18" t="s">
        <v>78</v>
      </c>
      <c r="C10" s="17">
        <v>7.3126470664999901E-2</v>
      </c>
      <c r="D10" s="17">
        <v>7.0556658435052294E-2</v>
      </c>
      <c r="E10" s="17">
        <v>6.9341129091944606E-2</v>
      </c>
      <c r="F10" s="17">
        <v>8.5784269786575607E-2</v>
      </c>
      <c r="G10" s="17">
        <v>8.2757255634415106E-2</v>
      </c>
      <c r="H10" s="17">
        <v>8.3227710365904803E-2</v>
      </c>
      <c r="I10" s="17">
        <v>8.3520859408906495E-2</v>
      </c>
    </row>
    <row r="11" spans="2:10" x14ac:dyDescent="0.3">
      <c r="B11" s="16"/>
      <c r="C11" s="16"/>
      <c r="D11" s="16"/>
      <c r="E11" s="16"/>
      <c r="F11" s="16"/>
      <c r="G11" s="16"/>
      <c r="H11" s="16"/>
      <c r="I11" s="16"/>
    </row>
    <row r="12" spans="2:10" x14ac:dyDescent="0.3">
      <c r="B12" t="s">
        <v>51</v>
      </c>
    </row>
    <row r="13" spans="2:10" x14ac:dyDescent="0.3">
      <c r="B13" t="s">
        <v>52</v>
      </c>
    </row>
    <row r="17" spans="2:2" x14ac:dyDescent="0.3">
      <c r="B17"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S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371</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28.8" x14ac:dyDescent="0.3">
      <c r="B9" s="18" t="s">
        <v>367</v>
      </c>
      <c r="C9" s="17">
        <v>0.41652509086938</v>
      </c>
      <c r="D9" s="17">
        <v>0.39992053244554798</v>
      </c>
      <c r="E9" s="17">
        <v>0.43039734571272498</v>
      </c>
      <c r="F9" s="17"/>
      <c r="G9" s="17">
        <v>0.41609833293446402</v>
      </c>
      <c r="H9" s="17">
        <v>0.43141188244877798</v>
      </c>
      <c r="I9" s="17">
        <v>0.403652103793674</v>
      </c>
      <c r="J9" s="17">
        <v>0.41579749214567102</v>
      </c>
      <c r="K9" s="17"/>
      <c r="L9" s="17">
        <v>0.334002856525356</v>
      </c>
      <c r="M9" s="17">
        <v>0.401422246698657</v>
      </c>
      <c r="N9" s="17">
        <v>0.42945849391492902</v>
      </c>
      <c r="O9" s="17">
        <v>0.50137077500650695</v>
      </c>
      <c r="P9" s="17"/>
      <c r="Q9" s="17">
        <v>0.406441010855707</v>
      </c>
      <c r="R9" s="17">
        <v>0.44773194394461602</v>
      </c>
      <c r="S9" s="17">
        <v>0.44355350288012102</v>
      </c>
    </row>
    <row r="10" spans="2:19" ht="28.8" x14ac:dyDescent="0.3">
      <c r="B10" s="18" t="s">
        <v>368</v>
      </c>
      <c r="C10" s="17">
        <v>0.27174260198359201</v>
      </c>
      <c r="D10" s="17">
        <v>0.28179836864277502</v>
      </c>
      <c r="E10" s="17">
        <v>0.262604926707873</v>
      </c>
      <c r="F10" s="17"/>
      <c r="G10" s="17">
        <v>0.28948048590666903</v>
      </c>
      <c r="H10" s="17">
        <v>0.27139608524040598</v>
      </c>
      <c r="I10" s="17">
        <v>0.28851040170065401</v>
      </c>
      <c r="J10" s="17">
        <v>0.23508479851630501</v>
      </c>
      <c r="K10" s="17"/>
      <c r="L10" s="17">
        <v>0.28192889234181501</v>
      </c>
      <c r="M10" s="17">
        <v>0.27592101358175197</v>
      </c>
      <c r="N10" s="17">
        <v>0.29281437158330997</v>
      </c>
      <c r="O10" s="17">
        <v>0.23420935719220501</v>
      </c>
      <c r="P10" s="17"/>
      <c r="Q10" s="17">
        <v>0.278883647109612</v>
      </c>
      <c r="R10" s="17">
        <v>0.27402342320988998</v>
      </c>
      <c r="S10" s="17">
        <v>0.264274199654775</v>
      </c>
    </row>
    <row r="11" spans="2:19" ht="28.8" x14ac:dyDescent="0.3">
      <c r="B11" s="18" t="s">
        <v>369</v>
      </c>
      <c r="C11" s="17">
        <v>0.23860583648202799</v>
      </c>
      <c r="D11" s="17">
        <v>0.24258921521058799</v>
      </c>
      <c r="E11" s="17">
        <v>0.23666384646051</v>
      </c>
      <c r="F11" s="17"/>
      <c r="G11" s="17">
        <v>0.25123976948746102</v>
      </c>
      <c r="H11" s="17">
        <v>0.24142841794530601</v>
      </c>
      <c r="I11" s="17">
        <v>0.237323616275609</v>
      </c>
      <c r="J11" s="17">
        <v>0.21538018389227101</v>
      </c>
      <c r="K11" s="17"/>
      <c r="L11" s="17">
        <v>0.26562772742690499</v>
      </c>
      <c r="M11" s="17">
        <v>0.25840348314458</v>
      </c>
      <c r="N11" s="17">
        <v>0.21914274833333899</v>
      </c>
      <c r="O11" s="17">
        <v>0.21125660935752799</v>
      </c>
      <c r="P11" s="17"/>
      <c r="Q11" s="17">
        <v>0.23714881823535799</v>
      </c>
      <c r="R11" s="17">
        <v>0.24604789450688699</v>
      </c>
      <c r="S11" s="17">
        <v>0.265067181738744</v>
      </c>
    </row>
    <row r="12" spans="2:19" x14ac:dyDescent="0.3">
      <c r="B12" s="18" t="s">
        <v>78</v>
      </c>
      <c r="C12" s="19">
        <v>7.3126470664999901E-2</v>
      </c>
      <c r="D12" s="19">
        <v>7.5691883701088897E-2</v>
      </c>
      <c r="E12" s="19">
        <v>7.0333881118892397E-2</v>
      </c>
      <c r="F12" s="19"/>
      <c r="G12" s="19">
        <v>4.3181411671405899E-2</v>
      </c>
      <c r="H12" s="19">
        <v>5.5763614365509799E-2</v>
      </c>
      <c r="I12" s="19">
        <v>7.0513878230062901E-2</v>
      </c>
      <c r="J12" s="19">
        <v>0.13373752544575301</v>
      </c>
      <c r="K12" s="19"/>
      <c r="L12" s="19">
        <v>0.11844052370592401</v>
      </c>
      <c r="M12" s="19">
        <v>6.4253256575011006E-2</v>
      </c>
      <c r="N12" s="19">
        <v>5.8584386168422702E-2</v>
      </c>
      <c r="O12" s="19">
        <v>5.3163258443759402E-2</v>
      </c>
      <c r="P12" s="19"/>
      <c r="Q12" s="19">
        <v>7.7526523799322705E-2</v>
      </c>
      <c r="R12" s="19">
        <v>3.2196738338606798E-2</v>
      </c>
      <c r="S12" s="19">
        <v>2.7105115726359302E-2</v>
      </c>
    </row>
    <row r="13" spans="2:19" x14ac:dyDescent="0.3">
      <c r="B13" s="16"/>
    </row>
    <row r="14" spans="2:19" x14ac:dyDescent="0.3">
      <c r="B14" t="s">
        <v>51</v>
      </c>
    </row>
    <row r="15" spans="2:19" x14ac:dyDescent="0.3">
      <c r="B15" t="s">
        <v>52</v>
      </c>
    </row>
    <row r="17" spans="2:2" x14ac:dyDescent="0.3">
      <c r="B17"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S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372</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28.8" x14ac:dyDescent="0.3">
      <c r="B9" s="18" t="s">
        <v>367</v>
      </c>
      <c r="C9" s="17">
        <v>0.328283909731513</v>
      </c>
      <c r="D9" s="17">
        <v>0.35128600652957898</v>
      </c>
      <c r="E9" s="17">
        <v>0.30537599637040602</v>
      </c>
      <c r="F9" s="17"/>
      <c r="G9" s="17">
        <v>0.29036617759386302</v>
      </c>
      <c r="H9" s="17">
        <v>0.32600075395780598</v>
      </c>
      <c r="I9" s="17">
        <v>0.34282347854591899</v>
      </c>
      <c r="J9" s="17">
        <v>0.36751982714924503</v>
      </c>
      <c r="K9" s="17"/>
      <c r="L9" s="17">
        <v>0.29297239235877498</v>
      </c>
      <c r="M9" s="17">
        <v>0.35976461790415898</v>
      </c>
      <c r="N9" s="17">
        <v>0.348888987916461</v>
      </c>
      <c r="O9" s="17">
        <v>0.30722497540865201</v>
      </c>
      <c r="P9" s="17"/>
      <c r="Q9" s="17">
        <v>0.33303053186626602</v>
      </c>
      <c r="R9" s="17">
        <v>0.36790015045629998</v>
      </c>
      <c r="S9" s="17">
        <v>0.263668126473318</v>
      </c>
    </row>
    <row r="10" spans="2:19" ht="28.8" x14ac:dyDescent="0.3">
      <c r="B10" s="18" t="s">
        <v>368</v>
      </c>
      <c r="C10" s="17">
        <v>0.29982710106740701</v>
      </c>
      <c r="D10" s="17">
        <v>0.28870456229674102</v>
      </c>
      <c r="E10" s="17">
        <v>0.31066750323738401</v>
      </c>
      <c r="F10" s="17"/>
      <c r="G10" s="17">
        <v>0.307889163949087</v>
      </c>
      <c r="H10" s="17">
        <v>0.29985724278709203</v>
      </c>
      <c r="I10" s="17">
        <v>0.29778317064042797</v>
      </c>
      <c r="J10" s="17">
        <v>0.289234646521012</v>
      </c>
      <c r="K10" s="17"/>
      <c r="L10" s="17">
        <v>0.29035659440595202</v>
      </c>
      <c r="M10" s="17">
        <v>0.28189096430740901</v>
      </c>
      <c r="N10" s="17">
        <v>0.31727771609668498</v>
      </c>
      <c r="O10" s="17">
        <v>0.30979178794288398</v>
      </c>
      <c r="P10" s="17"/>
      <c r="Q10" s="17">
        <v>0.29702483909007898</v>
      </c>
      <c r="R10" s="17">
        <v>0.30264257511579801</v>
      </c>
      <c r="S10" s="17">
        <v>0.33899656827409202</v>
      </c>
    </row>
    <row r="11" spans="2:19" ht="28.8" x14ac:dyDescent="0.3">
      <c r="B11" s="18" t="s">
        <v>369</v>
      </c>
      <c r="C11" s="17">
        <v>0.301332330766028</v>
      </c>
      <c r="D11" s="17">
        <v>0.28550304744792998</v>
      </c>
      <c r="E11" s="17">
        <v>0.317597602932433</v>
      </c>
      <c r="F11" s="17"/>
      <c r="G11" s="17">
        <v>0.358355430877284</v>
      </c>
      <c r="H11" s="17">
        <v>0.31485904615611299</v>
      </c>
      <c r="I11" s="17">
        <v>0.28943777240042601</v>
      </c>
      <c r="J11" s="17">
        <v>0.22264035661847201</v>
      </c>
      <c r="K11" s="17"/>
      <c r="L11" s="17">
        <v>0.29700576261863998</v>
      </c>
      <c r="M11" s="17">
        <v>0.30755114057135802</v>
      </c>
      <c r="N11" s="17">
        <v>0.26939353617918799</v>
      </c>
      <c r="O11" s="17">
        <v>0.33353324201857398</v>
      </c>
      <c r="P11" s="17"/>
      <c r="Q11" s="17">
        <v>0.29720909104291299</v>
      </c>
      <c r="R11" s="17">
        <v>0.28673872001830197</v>
      </c>
      <c r="S11" s="17">
        <v>0.36770288804115597</v>
      </c>
    </row>
    <row r="12" spans="2:19" x14ac:dyDescent="0.3">
      <c r="B12" s="18" t="s">
        <v>78</v>
      </c>
      <c r="C12" s="19">
        <v>7.0556658435052294E-2</v>
      </c>
      <c r="D12" s="19">
        <v>7.4506383725750094E-2</v>
      </c>
      <c r="E12" s="19">
        <v>6.6358897459776398E-2</v>
      </c>
      <c r="F12" s="19"/>
      <c r="G12" s="19">
        <v>4.3389227579766002E-2</v>
      </c>
      <c r="H12" s="19">
        <v>5.9282957098989203E-2</v>
      </c>
      <c r="I12" s="19">
        <v>6.9955578413226999E-2</v>
      </c>
      <c r="J12" s="19">
        <v>0.12060516971127</v>
      </c>
      <c r="K12" s="19"/>
      <c r="L12" s="19">
        <v>0.119665250616633</v>
      </c>
      <c r="M12" s="19">
        <v>5.0793277217073898E-2</v>
      </c>
      <c r="N12" s="19">
        <v>6.4439759807665697E-2</v>
      </c>
      <c r="O12" s="19">
        <v>4.9449994629889901E-2</v>
      </c>
      <c r="P12" s="19"/>
      <c r="Q12" s="19">
        <v>7.2735538000741701E-2</v>
      </c>
      <c r="R12" s="19">
        <v>4.2718554409599499E-2</v>
      </c>
      <c r="S12" s="19">
        <v>2.9632417211433799E-2</v>
      </c>
    </row>
    <row r="13" spans="2:19" x14ac:dyDescent="0.3">
      <c r="B13" s="16"/>
    </row>
    <row r="14" spans="2:19" x14ac:dyDescent="0.3">
      <c r="B14" t="s">
        <v>51</v>
      </c>
    </row>
    <row r="15" spans="2:19" x14ac:dyDescent="0.3">
      <c r="B15" t="s">
        <v>52</v>
      </c>
    </row>
    <row r="17" spans="2:2" x14ac:dyDescent="0.3">
      <c r="B17"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S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373</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28.8" x14ac:dyDescent="0.3">
      <c r="B9" s="18" t="s">
        <v>367</v>
      </c>
      <c r="C9" s="17">
        <v>0.50343904699053199</v>
      </c>
      <c r="D9" s="17">
        <v>0.50706895646040495</v>
      </c>
      <c r="E9" s="17">
        <v>0.49722358312604598</v>
      </c>
      <c r="F9" s="17"/>
      <c r="G9" s="17">
        <v>0.52168653963572298</v>
      </c>
      <c r="H9" s="17">
        <v>0.492223104253663</v>
      </c>
      <c r="I9" s="17">
        <v>0.51849175703355899</v>
      </c>
      <c r="J9" s="17">
        <v>0.481739121935782</v>
      </c>
      <c r="K9" s="17"/>
      <c r="L9" s="17">
        <v>0.44854121477390402</v>
      </c>
      <c r="M9" s="17">
        <v>0.492730862762841</v>
      </c>
      <c r="N9" s="17">
        <v>0.50620775907756199</v>
      </c>
      <c r="O9" s="17">
        <v>0.566918987883961</v>
      </c>
      <c r="P9" s="17"/>
      <c r="Q9" s="17">
        <v>0.49663750421438702</v>
      </c>
      <c r="R9" s="17">
        <v>0.49589141545147603</v>
      </c>
      <c r="S9" s="17">
        <v>0.50868988230346102</v>
      </c>
    </row>
    <row r="10" spans="2:19" ht="28.8" x14ac:dyDescent="0.3">
      <c r="B10" s="18" t="s">
        <v>368</v>
      </c>
      <c r="C10" s="17">
        <v>0.21712943107937999</v>
      </c>
      <c r="D10" s="17">
        <v>0.221905697071071</v>
      </c>
      <c r="E10" s="17">
        <v>0.213412237701709</v>
      </c>
      <c r="F10" s="17"/>
      <c r="G10" s="17">
        <v>0.21758026520995</v>
      </c>
      <c r="H10" s="17">
        <v>0.25126386511002902</v>
      </c>
      <c r="I10" s="17">
        <v>0.20187412231667501</v>
      </c>
      <c r="J10" s="17">
        <v>0.194097747129509</v>
      </c>
      <c r="K10" s="17"/>
      <c r="L10" s="17">
        <v>0.25105523522797002</v>
      </c>
      <c r="M10" s="17">
        <v>0.208358439477971</v>
      </c>
      <c r="N10" s="17">
        <v>0.22892510227354901</v>
      </c>
      <c r="O10" s="17">
        <v>0.17991133930174899</v>
      </c>
      <c r="P10" s="17"/>
      <c r="Q10" s="17">
        <v>0.22430391544761699</v>
      </c>
      <c r="R10" s="17">
        <v>0.18695975704937701</v>
      </c>
      <c r="S10" s="17">
        <v>0.21481691508207401</v>
      </c>
    </row>
    <row r="11" spans="2:19" ht="28.8" x14ac:dyDescent="0.3">
      <c r="B11" s="18" t="s">
        <v>369</v>
      </c>
      <c r="C11" s="17">
        <v>0.21009039283814401</v>
      </c>
      <c r="D11" s="17">
        <v>0.19668182308161899</v>
      </c>
      <c r="E11" s="17">
        <v>0.22528303237691</v>
      </c>
      <c r="F11" s="17"/>
      <c r="G11" s="17">
        <v>0.222569395619135</v>
      </c>
      <c r="H11" s="17">
        <v>0.19378021271457699</v>
      </c>
      <c r="I11" s="17">
        <v>0.208417615294506</v>
      </c>
      <c r="J11" s="17">
        <v>0.207096195966326</v>
      </c>
      <c r="K11" s="17"/>
      <c r="L11" s="17">
        <v>0.201321899045971</v>
      </c>
      <c r="M11" s="17">
        <v>0.24359742046295199</v>
      </c>
      <c r="N11" s="17">
        <v>0.20856029066665599</v>
      </c>
      <c r="O11" s="17">
        <v>0.184276627012669</v>
      </c>
      <c r="P11" s="17"/>
      <c r="Q11" s="17">
        <v>0.211704234390658</v>
      </c>
      <c r="R11" s="17">
        <v>0.24710106981855701</v>
      </c>
      <c r="S11" s="17">
        <v>0.238201694632071</v>
      </c>
    </row>
    <row r="12" spans="2:19" x14ac:dyDescent="0.3">
      <c r="B12" s="18" t="s">
        <v>78</v>
      </c>
      <c r="C12" s="19">
        <v>6.9341129091944606E-2</v>
      </c>
      <c r="D12" s="19">
        <v>7.4343523386906099E-2</v>
      </c>
      <c r="E12" s="19">
        <v>6.4081146795334498E-2</v>
      </c>
      <c r="F12" s="19"/>
      <c r="G12" s="19">
        <v>3.8163799535191903E-2</v>
      </c>
      <c r="H12" s="19">
        <v>6.2732817921730896E-2</v>
      </c>
      <c r="I12" s="19">
        <v>7.1216505355260001E-2</v>
      </c>
      <c r="J12" s="19">
        <v>0.117066934968382</v>
      </c>
      <c r="K12" s="19"/>
      <c r="L12" s="19">
        <v>9.9081650952154904E-2</v>
      </c>
      <c r="M12" s="19">
        <v>5.5313277296236203E-2</v>
      </c>
      <c r="N12" s="19">
        <v>5.6306847982232899E-2</v>
      </c>
      <c r="O12" s="19">
        <v>6.8893045801620797E-2</v>
      </c>
      <c r="P12" s="19"/>
      <c r="Q12" s="19">
        <v>6.7354345947337801E-2</v>
      </c>
      <c r="R12" s="19">
        <v>7.0047757680589406E-2</v>
      </c>
      <c r="S12" s="19">
        <v>3.8291507982394397E-2</v>
      </c>
    </row>
    <row r="13" spans="2:19" x14ac:dyDescent="0.3">
      <c r="B13" s="16"/>
    </row>
    <row r="14" spans="2:19" x14ac:dyDescent="0.3">
      <c r="B14" t="s">
        <v>51</v>
      </c>
    </row>
    <row r="15" spans="2:19" x14ac:dyDescent="0.3">
      <c r="B15" t="s">
        <v>52</v>
      </c>
    </row>
    <row r="17" spans="2:2" x14ac:dyDescent="0.3">
      <c r="B17"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S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374</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28.8" x14ac:dyDescent="0.3">
      <c r="B9" s="18" t="s">
        <v>367</v>
      </c>
      <c r="C9" s="17">
        <v>0.30543599593745402</v>
      </c>
      <c r="D9" s="17">
        <v>0.33112230025189598</v>
      </c>
      <c r="E9" s="17">
        <v>0.27703212048876102</v>
      </c>
      <c r="F9" s="17"/>
      <c r="G9" s="17">
        <v>0.33404522019615401</v>
      </c>
      <c r="H9" s="17">
        <v>0.29578083702035102</v>
      </c>
      <c r="I9" s="17">
        <v>0.29597819195408498</v>
      </c>
      <c r="J9" s="17">
        <v>0.29162365175286697</v>
      </c>
      <c r="K9" s="17"/>
      <c r="L9" s="17">
        <v>0.24380773899573999</v>
      </c>
      <c r="M9" s="17">
        <v>0.31127471051266697</v>
      </c>
      <c r="N9" s="17">
        <v>0.32289995234108498</v>
      </c>
      <c r="O9" s="17">
        <v>0.34183004498289499</v>
      </c>
      <c r="P9" s="17"/>
      <c r="Q9" s="17">
        <v>0.30547940871393903</v>
      </c>
      <c r="R9" s="17">
        <v>0.350428813387893</v>
      </c>
      <c r="S9" s="17">
        <v>0.27018856662511898</v>
      </c>
    </row>
    <row r="10" spans="2:19" ht="28.8" x14ac:dyDescent="0.3">
      <c r="B10" s="18" t="s">
        <v>368</v>
      </c>
      <c r="C10" s="17">
        <v>0.27868965855846001</v>
      </c>
      <c r="D10" s="17">
        <v>0.271896789720598</v>
      </c>
      <c r="E10" s="17">
        <v>0.28551636050322499</v>
      </c>
      <c r="F10" s="17"/>
      <c r="G10" s="17">
        <v>0.28466761831597798</v>
      </c>
      <c r="H10" s="17">
        <v>0.28272991841928702</v>
      </c>
      <c r="I10" s="17">
        <v>0.28738143073528999</v>
      </c>
      <c r="J10" s="17">
        <v>0.25818351157373298</v>
      </c>
      <c r="K10" s="17"/>
      <c r="L10" s="17">
        <v>0.247154946537579</v>
      </c>
      <c r="M10" s="17">
        <v>0.26839036188423998</v>
      </c>
      <c r="N10" s="17">
        <v>0.278497000191055</v>
      </c>
      <c r="O10" s="17">
        <v>0.321572394043451</v>
      </c>
      <c r="P10" s="17"/>
      <c r="Q10" s="17">
        <v>0.26636012589678199</v>
      </c>
      <c r="R10" s="17">
        <v>0.35502745802027302</v>
      </c>
      <c r="S10" s="17">
        <v>0.32376291958110698</v>
      </c>
    </row>
    <row r="11" spans="2:19" ht="28.8" x14ac:dyDescent="0.3">
      <c r="B11" s="18" t="s">
        <v>369</v>
      </c>
      <c r="C11" s="17">
        <v>0.33009007571750998</v>
      </c>
      <c r="D11" s="17">
        <v>0.30849125370913599</v>
      </c>
      <c r="E11" s="17">
        <v>0.353637704426565</v>
      </c>
      <c r="F11" s="17"/>
      <c r="G11" s="17">
        <v>0.34087784972766899</v>
      </c>
      <c r="H11" s="17">
        <v>0.33187448742958497</v>
      </c>
      <c r="I11" s="17">
        <v>0.334992368140409</v>
      </c>
      <c r="J11" s="17">
        <v>0.306378083395765</v>
      </c>
      <c r="K11" s="17"/>
      <c r="L11" s="17">
        <v>0.38357111255857101</v>
      </c>
      <c r="M11" s="17">
        <v>0.34550625587461797</v>
      </c>
      <c r="N11" s="17">
        <v>0.325372972420582</v>
      </c>
      <c r="O11" s="17">
        <v>0.265045705930681</v>
      </c>
      <c r="P11" s="17"/>
      <c r="Q11" s="17">
        <v>0.342998565550376</v>
      </c>
      <c r="R11" s="17">
        <v>0.23233039632674601</v>
      </c>
      <c r="S11" s="17">
        <v>0.33799410741261299</v>
      </c>
    </row>
    <row r="12" spans="2:19" x14ac:dyDescent="0.3">
      <c r="B12" s="18" t="s">
        <v>78</v>
      </c>
      <c r="C12" s="19">
        <v>8.5784269786575607E-2</v>
      </c>
      <c r="D12" s="19">
        <v>8.8489656318369997E-2</v>
      </c>
      <c r="E12" s="19">
        <v>8.3813814581448903E-2</v>
      </c>
      <c r="F12" s="19"/>
      <c r="G12" s="19">
        <v>4.04093117601989E-2</v>
      </c>
      <c r="H12" s="19">
        <v>8.9614757130777101E-2</v>
      </c>
      <c r="I12" s="19">
        <v>8.1648009170215502E-2</v>
      </c>
      <c r="J12" s="19">
        <v>0.14381475327763399</v>
      </c>
      <c r="K12" s="19"/>
      <c r="L12" s="19">
        <v>0.12546620190811</v>
      </c>
      <c r="M12" s="19">
        <v>7.48286717284741E-2</v>
      </c>
      <c r="N12" s="19">
        <v>7.3230075047277701E-2</v>
      </c>
      <c r="O12" s="19">
        <v>7.1551855042972096E-2</v>
      </c>
      <c r="P12" s="19"/>
      <c r="Q12" s="19">
        <v>8.5161899838903002E-2</v>
      </c>
      <c r="R12" s="19">
        <v>6.22133322650874E-2</v>
      </c>
      <c r="S12" s="19">
        <v>6.8054406381161198E-2</v>
      </c>
    </row>
    <row r="13" spans="2:19" x14ac:dyDescent="0.3">
      <c r="B13" s="16"/>
    </row>
    <row r="14" spans="2:19" x14ac:dyDescent="0.3">
      <c r="B14" t="s">
        <v>51</v>
      </c>
    </row>
    <row r="15" spans="2:19" x14ac:dyDescent="0.3">
      <c r="B15" t="s">
        <v>52</v>
      </c>
    </row>
    <row r="17" spans="2:2" x14ac:dyDescent="0.3">
      <c r="B17"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S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375</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28.8" x14ac:dyDescent="0.3">
      <c r="B9" s="18" t="s">
        <v>367</v>
      </c>
      <c r="C9" s="17">
        <v>0.11338039650460199</v>
      </c>
      <c r="D9" s="17">
        <v>0.116928091353346</v>
      </c>
      <c r="E9" s="17">
        <v>0.10863552474193</v>
      </c>
      <c r="F9" s="17"/>
      <c r="G9" s="17">
        <v>0.14974547817440501</v>
      </c>
      <c r="H9" s="17">
        <v>0.10203924092283299</v>
      </c>
      <c r="I9" s="17">
        <v>9.0409312306668599E-2</v>
      </c>
      <c r="J9" s="17">
        <v>0.100083129982155</v>
      </c>
      <c r="K9" s="17"/>
      <c r="L9" s="17">
        <v>8.9714034193621298E-2</v>
      </c>
      <c r="M9" s="17">
        <v>9.3431766293443394E-2</v>
      </c>
      <c r="N9" s="17">
        <v>0.12736421419750199</v>
      </c>
      <c r="O9" s="17">
        <v>0.143473269131972</v>
      </c>
      <c r="P9" s="17"/>
      <c r="Q9" s="17">
        <v>0.10517520626959</v>
      </c>
      <c r="R9" s="17">
        <v>0.15878643350211999</v>
      </c>
      <c r="S9" s="17">
        <v>0.121393498231473</v>
      </c>
    </row>
    <row r="10" spans="2:19" ht="28.8" x14ac:dyDescent="0.3">
      <c r="B10" s="18" t="s">
        <v>368</v>
      </c>
      <c r="C10" s="17">
        <v>0.208585248598256</v>
      </c>
      <c r="D10" s="17">
        <v>0.21860489128300201</v>
      </c>
      <c r="E10" s="17">
        <v>0.19855152559256301</v>
      </c>
      <c r="F10" s="17"/>
      <c r="G10" s="17">
        <v>0.20609170641965999</v>
      </c>
      <c r="H10" s="17">
        <v>0.22169544646412501</v>
      </c>
      <c r="I10" s="17">
        <v>0.213335281217962</v>
      </c>
      <c r="J10" s="17">
        <v>0.194738663166489</v>
      </c>
      <c r="K10" s="17"/>
      <c r="L10" s="17">
        <v>0.19500024623846501</v>
      </c>
      <c r="M10" s="17">
        <v>0.203706316201199</v>
      </c>
      <c r="N10" s="17">
        <v>0.220527786570761</v>
      </c>
      <c r="O10" s="17">
        <v>0.21450936099529</v>
      </c>
      <c r="P10" s="17"/>
      <c r="Q10" s="17">
        <v>0.20355410645188299</v>
      </c>
      <c r="R10" s="17">
        <v>0.25512074036931798</v>
      </c>
      <c r="S10" s="17">
        <v>0.23375158394898701</v>
      </c>
    </row>
    <row r="11" spans="2:19" ht="28.8" x14ac:dyDescent="0.3">
      <c r="B11" s="18" t="s">
        <v>369</v>
      </c>
      <c r="C11" s="17">
        <v>0.59527709926272698</v>
      </c>
      <c r="D11" s="17">
        <v>0.58252547296974999</v>
      </c>
      <c r="E11" s="17">
        <v>0.60853368912354999</v>
      </c>
      <c r="F11" s="17"/>
      <c r="G11" s="17">
        <v>0.58538384766587703</v>
      </c>
      <c r="H11" s="17">
        <v>0.60640518916185204</v>
      </c>
      <c r="I11" s="17">
        <v>0.62038209082818896</v>
      </c>
      <c r="J11" s="17">
        <v>0.57078249459254704</v>
      </c>
      <c r="K11" s="17"/>
      <c r="L11" s="17">
        <v>0.59176527943440205</v>
      </c>
      <c r="M11" s="17">
        <v>0.63245723811093002</v>
      </c>
      <c r="N11" s="17">
        <v>0.57941442754003103</v>
      </c>
      <c r="O11" s="17">
        <v>0.575760918603752</v>
      </c>
      <c r="P11" s="17"/>
      <c r="Q11" s="17">
        <v>0.60903368353250598</v>
      </c>
      <c r="R11" s="17">
        <v>0.52362563421457098</v>
      </c>
      <c r="S11" s="17">
        <v>0.59281672043264</v>
      </c>
    </row>
    <row r="12" spans="2:19" x14ac:dyDescent="0.3">
      <c r="B12" s="18" t="s">
        <v>78</v>
      </c>
      <c r="C12" s="19">
        <v>8.2757255634415106E-2</v>
      </c>
      <c r="D12" s="19">
        <v>8.1941544393902402E-2</v>
      </c>
      <c r="E12" s="19">
        <v>8.4279260541956502E-2</v>
      </c>
      <c r="F12" s="19"/>
      <c r="G12" s="19">
        <v>5.8778967740058502E-2</v>
      </c>
      <c r="H12" s="19">
        <v>6.9860123451189596E-2</v>
      </c>
      <c r="I12" s="19">
        <v>7.5873315647180306E-2</v>
      </c>
      <c r="J12" s="19">
        <v>0.134395712258809</v>
      </c>
      <c r="K12" s="19"/>
      <c r="L12" s="19">
        <v>0.123520440133511</v>
      </c>
      <c r="M12" s="19">
        <v>7.0404679394427502E-2</v>
      </c>
      <c r="N12" s="19">
        <v>7.2693571691705303E-2</v>
      </c>
      <c r="O12" s="19">
        <v>6.62564512689858E-2</v>
      </c>
      <c r="P12" s="19"/>
      <c r="Q12" s="19">
        <v>8.2237003746020595E-2</v>
      </c>
      <c r="R12" s="19">
        <v>6.2467191913990999E-2</v>
      </c>
      <c r="S12" s="19">
        <v>5.2038197386899597E-2</v>
      </c>
    </row>
    <row r="13" spans="2:19" x14ac:dyDescent="0.3">
      <c r="B13" s="16"/>
    </row>
    <row r="14" spans="2:19" x14ac:dyDescent="0.3">
      <c r="B14" t="s">
        <v>51</v>
      </c>
    </row>
    <row r="15" spans="2:19" x14ac:dyDescent="0.3">
      <c r="B15" t="s">
        <v>52</v>
      </c>
    </row>
    <row r="17" spans="2:2" x14ac:dyDescent="0.3">
      <c r="B17"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S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376</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28.8" x14ac:dyDescent="0.3">
      <c r="B9" s="18" t="s">
        <v>367</v>
      </c>
      <c r="C9" s="17">
        <v>8.6929066546947903E-2</v>
      </c>
      <c r="D9" s="17">
        <v>8.4141878392600594E-2</v>
      </c>
      <c r="E9" s="17">
        <v>9.0456628724501997E-2</v>
      </c>
      <c r="F9" s="17"/>
      <c r="G9" s="17">
        <v>9.1273760020786299E-2</v>
      </c>
      <c r="H9" s="17">
        <v>7.6276940278644095E-2</v>
      </c>
      <c r="I9" s="17">
        <v>8.6707983670381003E-2</v>
      </c>
      <c r="J9" s="17">
        <v>9.3380384571718697E-2</v>
      </c>
      <c r="K9" s="17"/>
      <c r="L9" s="17">
        <v>7.7232593929911095E-2</v>
      </c>
      <c r="M9" s="17">
        <v>7.8100044790364698E-2</v>
      </c>
      <c r="N9" s="17">
        <v>9.2652074068329093E-2</v>
      </c>
      <c r="O9" s="17">
        <v>9.9974733624892106E-2</v>
      </c>
      <c r="P9" s="17"/>
      <c r="Q9" s="17">
        <v>8.0980538709737898E-2</v>
      </c>
      <c r="R9" s="17">
        <v>0.12947752715701</v>
      </c>
      <c r="S9" s="17">
        <v>0.12791931146468899</v>
      </c>
    </row>
    <row r="10" spans="2:19" ht="28.8" x14ac:dyDescent="0.3">
      <c r="B10" s="18" t="s">
        <v>368</v>
      </c>
      <c r="C10" s="17">
        <v>0.15201531435211699</v>
      </c>
      <c r="D10" s="17">
        <v>0.138394864360953</v>
      </c>
      <c r="E10" s="17">
        <v>0.16404574866244401</v>
      </c>
      <c r="F10" s="17"/>
      <c r="G10" s="17">
        <v>0.164617282210894</v>
      </c>
      <c r="H10" s="17">
        <v>0.16536865722328301</v>
      </c>
      <c r="I10" s="17">
        <v>0.13698499012180601</v>
      </c>
      <c r="J10" s="17">
        <v>0.133516175456144</v>
      </c>
      <c r="K10" s="17"/>
      <c r="L10" s="17">
        <v>0.13780951121666701</v>
      </c>
      <c r="M10" s="17">
        <v>0.15452108637954301</v>
      </c>
      <c r="N10" s="17">
        <v>0.15494199949593199</v>
      </c>
      <c r="O10" s="17">
        <v>0.16034039841026199</v>
      </c>
      <c r="P10" s="17"/>
      <c r="Q10" s="17">
        <v>0.14539315374352499</v>
      </c>
      <c r="R10" s="17">
        <v>0.247519945605571</v>
      </c>
      <c r="S10" s="17">
        <v>0.18419980631039501</v>
      </c>
    </row>
    <row r="11" spans="2:19" ht="28.8" x14ac:dyDescent="0.3">
      <c r="B11" s="18" t="s">
        <v>369</v>
      </c>
      <c r="C11" s="17">
        <v>0.67782790873502996</v>
      </c>
      <c r="D11" s="17">
        <v>0.68677914983518296</v>
      </c>
      <c r="E11" s="17">
        <v>0.66986333639845197</v>
      </c>
      <c r="F11" s="17"/>
      <c r="G11" s="17">
        <v>0.68515067547769004</v>
      </c>
      <c r="H11" s="17">
        <v>0.68702767018768396</v>
      </c>
      <c r="I11" s="17">
        <v>0.69275485304872098</v>
      </c>
      <c r="J11" s="17">
        <v>0.64533530451309695</v>
      </c>
      <c r="K11" s="17"/>
      <c r="L11" s="17">
        <v>0.66383160526217899</v>
      </c>
      <c r="M11" s="17">
        <v>0.69167053538810397</v>
      </c>
      <c r="N11" s="17">
        <v>0.69282367292414704</v>
      </c>
      <c r="O11" s="17">
        <v>0.66060716579311896</v>
      </c>
      <c r="P11" s="17"/>
      <c r="Q11" s="17">
        <v>0.68830108912352606</v>
      </c>
      <c r="R11" s="17">
        <v>0.57238353776135398</v>
      </c>
      <c r="S11" s="17">
        <v>0.64889350512922905</v>
      </c>
    </row>
    <row r="12" spans="2:19" x14ac:dyDescent="0.3">
      <c r="B12" s="18" t="s">
        <v>78</v>
      </c>
      <c r="C12" s="19">
        <v>8.3227710365904803E-2</v>
      </c>
      <c r="D12" s="19">
        <v>9.0684107411263301E-2</v>
      </c>
      <c r="E12" s="19">
        <v>7.5634286214601804E-2</v>
      </c>
      <c r="F12" s="19"/>
      <c r="G12" s="19">
        <v>5.89582822906305E-2</v>
      </c>
      <c r="H12" s="19">
        <v>7.1326732310389204E-2</v>
      </c>
      <c r="I12" s="19">
        <v>8.3552173159091594E-2</v>
      </c>
      <c r="J12" s="19">
        <v>0.127768135459041</v>
      </c>
      <c r="K12" s="19"/>
      <c r="L12" s="19">
        <v>0.121126289591243</v>
      </c>
      <c r="M12" s="19">
        <v>7.5708333441988906E-2</v>
      </c>
      <c r="N12" s="19">
        <v>5.95822535115915E-2</v>
      </c>
      <c r="O12" s="19">
        <v>7.9077702171726605E-2</v>
      </c>
      <c r="P12" s="19"/>
      <c r="Q12" s="19">
        <v>8.5325218423211502E-2</v>
      </c>
      <c r="R12" s="19">
        <v>5.06189894760651E-2</v>
      </c>
      <c r="S12" s="19">
        <v>3.8987377095687198E-2</v>
      </c>
    </row>
    <row r="13" spans="2:19" x14ac:dyDescent="0.3">
      <c r="B13" s="16"/>
    </row>
    <row r="14" spans="2:19" x14ac:dyDescent="0.3">
      <c r="B14" t="s">
        <v>51</v>
      </c>
    </row>
    <row r="15" spans="2:19" x14ac:dyDescent="0.3">
      <c r="B15" t="s">
        <v>52</v>
      </c>
    </row>
    <row r="17" spans="2:2" x14ac:dyDescent="0.3">
      <c r="B17"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S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377</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28.8" x14ac:dyDescent="0.3">
      <c r="B9" s="18" t="s">
        <v>367</v>
      </c>
      <c r="C9" s="17">
        <v>0.171724069446895</v>
      </c>
      <c r="D9" s="17">
        <v>0.176648181612929</v>
      </c>
      <c r="E9" s="17">
        <v>0.16429417346939701</v>
      </c>
      <c r="F9" s="17"/>
      <c r="G9" s="17">
        <v>0.19780740008650599</v>
      </c>
      <c r="H9" s="17">
        <v>0.15850325334118101</v>
      </c>
      <c r="I9" s="17">
        <v>0.16468274444613501</v>
      </c>
      <c r="J9" s="17">
        <v>0.160513503328721</v>
      </c>
      <c r="K9" s="17"/>
      <c r="L9" s="17">
        <v>0.14727552159749699</v>
      </c>
      <c r="M9" s="17">
        <v>0.165024107908884</v>
      </c>
      <c r="N9" s="17">
        <v>0.159551252253195</v>
      </c>
      <c r="O9" s="17">
        <v>0.21660624822454899</v>
      </c>
      <c r="P9" s="17"/>
      <c r="Q9" s="17">
        <v>0.16391919269778099</v>
      </c>
      <c r="R9" s="17">
        <v>0.23292451414930099</v>
      </c>
      <c r="S9" s="17">
        <v>0.18181735981185601</v>
      </c>
    </row>
    <row r="10" spans="2:19" ht="28.8" x14ac:dyDescent="0.3">
      <c r="B10" s="18" t="s">
        <v>368</v>
      </c>
      <c r="C10" s="17">
        <v>0.25150364744348402</v>
      </c>
      <c r="D10" s="17">
        <v>0.24075608126829701</v>
      </c>
      <c r="E10" s="17">
        <v>0.263591664860374</v>
      </c>
      <c r="F10" s="17"/>
      <c r="G10" s="17">
        <v>0.25520032851039898</v>
      </c>
      <c r="H10" s="17">
        <v>0.27395831330500098</v>
      </c>
      <c r="I10" s="17">
        <v>0.23637035295321901</v>
      </c>
      <c r="J10" s="17">
        <v>0.23613686210851101</v>
      </c>
      <c r="K10" s="17"/>
      <c r="L10" s="17">
        <v>0.22391855202807301</v>
      </c>
      <c r="M10" s="17">
        <v>0.25901968350084298</v>
      </c>
      <c r="N10" s="17">
        <v>0.266148470547097</v>
      </c>
      <c r="O10" s="17">
        <v>0.255094471739572</v>
      </c>
      <c r="P10" s="17"/>
      <c r="Q10" s="17">
        <v>0.24594121221357801</v>
      </c>
      <c r="R10" s="17">
        <v>0.27468362083812198</v>
      </c>
      <c r="S10" s="17">
        <v>0.30448670890256002</v>
      </c>
    </row>
    <row r="11" spans="2:19" ht="28.8" x14ac:dyDescent="0.3">
      <c r="B11" s="18" t="s">
        <v>369</v>
      </c>
      <c r="C11" s="17">
        <v>0.49325142370071501</v>
      </c>
      <c r="D11" s="17">
        <v>0.49792389656647101</v>
      </c>
      <c r="E11" s="17">
        <v>0.48902991405558699</v>
      </c>
      <c r="F11" s="17"/>
      <c r="G11" s="17">
        <v>0.50520683115826703</v>
      </c>
      <c r="H11" s="17">
        <v>0.48678012215796801</v>
      </c>
      <c r="I11" s="17">
        <v>0.51038156513372801</v>
      </c>
      <c r="J11" s="17">
        <v>0.46917164297903602</v>
      </c>
      <c r="K11" s="17"/>
      <c r="L11" s="17">
        <v>0.50805822855403504</v>
      </c>
      <c r="M11" s="17">
        <v>0.51817945792075404</v>
      </c>
      <c r="N11" s="17">
        <v>0.49481814197928897</v>
      </c>
      <c r="O11" s="17">
        <v>0.44978616894946599</v>
      </c>
      <c r="P11" s="17"/>
      <c r="Q11" s="17">
        <v>0.50411882186993195</v>
      </c>
      <c r="R11" s="17">
        <v>0.44757267956241298</v>
      </c>
      <c r="S11" s="17">
        <v>0.47407571439531498</v>
      </c>
    </row>
    <row r="12" spans="2:19" x14ac:dyDescent="0.3">
      <c r="B12" s="18" t="s">
        <v>78</v>
      </c>
      <c r="C12" s="19">
        <v>8.3520859408906495E-2</v>
      </c>
      <c r="D12" s="19">
        <v>8.4671840552303701E-2</v>
      </c>
      <c r="E12" s="19">
        <v>8.3084247614642101E-2</v>
      </c>
      <c r="F12" s="19"/>
      <c r="G12" s="19">
        <v>4.1785440244828102E-2</v>
      </c>
      <c r="H12" s="19">
        <v>8.0758311195850002E-2</v>
      </c>
      <c r="I12" s="19">
        <v>8.8565337466918997E-2</v>
      </c>
      <c r="J12" s="19">
        <v>0.134177991583732</v>
      </c>
      <c r="K12" s="19"/>
      <c r="L12" s="19">
        <v>0.120747697820394</v>
      </c>
      <c r="M12" s="19">
        <v>5.7776750669518803E-2</v>
      </c>
      <c r="N12" s="19">
        <v>7.9482135220418706E-2</v>
      </c>
      <c r="O12" s="19">
        <v>7.8513111086412499E-2</v>
      </c>
      <c r="P12" s="19"/>
      <c r="Q12" s="19">
        <v>8.6020773218708393E-2</v>
      </c>
      <c r="R12" s="19">
        <v>4.4819185450164903E-2</v>
      </c>
      <c r="S12" s="19">
        <v>3.9620216890269601E-2</v>
      </c>
    </row>
    <row r="13" spans="2:19" x14ac:dyDescent="0.3">
      <c r="B13" s="16"/>
    </row>
    <row r="14" spans="2:19" x14ac:dyDescent="0.3">
      <c r="B14" t="s">
        <v>51</v>
      </c>
    </row>
    <row r="15" spans="2:19" x14ac:dyDescent="0.3">
      <c r="B15" t="s">
        <v>52</v>
      </c>
    </row>
    <row r="17" spans="2:2" x14ac:dyDescent="0.3">
      <c r="B17"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S22"/>
  <sheetViews>
    <sheetView showGridLines="0" topLeftCell="A11" workbookViewId="0">
      <pane xSplit="2" topLeftCell="C1" activePane="topRight" state="frozen"/>
      <selection pane="topRight" activeCell="A18" sqref="A18:XFD18"/>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386</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1628</v>
      </c>
      <c r="D7" s="10">
        <v>763</v>
      </c>
      <c r="E7" s="10">
        <v>856</v>
      </c>
      <c r="F7" s="10"/>
      <c r="G7" s="10">
        <v>621</v>
      </c>
      <c r="H7" s="10">
        <v>432</v>
      </c>
      <c r="I7" s="10">
        <v>290</v>
      </c>
      <c r="J7" s="10">
        <v>281</v>
      </c>
      <c r="K7" s="10"/>
      <c r="L7" s="10">
        <v>329</v>
      </c>
      <c r="M7" s="10">
        <v>443</v>
      </c>
      <c r="N7" s="10">
        <v>474</v>
      </c>
      <c r="O7" s="10">
        <v>382</v>
      </c>
      <c r="P7" s="10"/>
      <c r="Q7" s="10">
        <v>1260</v>
      </c>
      <c r="R7" s="10">
        <v>116</v>
      </c>
      <c r="S7" s="10">
        <v>141</v>
      </c>
    </row>
    <row r="8" spans="2:19" ht="30" customHeight="1" x14ac:dyDescent="0.3">
      <c r="B8" s="11" t="s">
        <v>20</v>
      </c>
      <c r="C8" s="11">
        <v>1617</v>
      </c>
      <c r="D8" s="11">
        <v>797</v>
      </c>
      <c r="E8" s="11">
        <v>811</v>
      </c>
      <c r="F8" s="11"/>
      <c r="G8" s="11">
        <v>495</v>
      </c>
      <c r="H8" s="11">
        <v>427</v>
      </c>
      <c r="I8" s="11">
        <v>340</v>
      </c>
      <c r="J8" s="11">
        <v>350</v>
      </c>
      <c r="K8" s="11"/>
      <c r="L8" s="11">
        <v>347</v>
      </c>
      <c r="M8" s="11">
        <v>413</v>
      </c>
      <c r="N8" s="11">
        <v>441</v>
      </c>
      <c r="O8" s="11">
        <v>415</v>
      </c>
      <c r="P8" s="11"/>
      <c r="Q8" s="11">
        <v>1256</v>
      </c>
      <c r="R8" s="11">
        <v>103</v>
      </c>
      <c r="S8" s="11">
        <v>140</v>
      </c>
    </row>
    <row r="9" spans="2:19" ht="43.2" x14ac:dyDescent="0.3">
      <c r="B9" s="18" t="s">
        <v>378</v>
      </c>
      <c r="C9" s="17">
        <v>0.53906633252196501</v>
      </c>
      <c r="D9" s="17">
        <v>0.51938545182597595</v>
      </c>
      <c r="E9" s="17">
        <v>0.55783007647687899</v>
      </c>
      <c r="F9" s="17"/>
      <c r="G9" s="17">
        <v>0.55166468484976605</v>
      </c>
      <c r="H9" s="17">
        <v>0.51910329333947003</v>
      </c>
      <c r="I9" s="17">
        <v>0.56511582352741296</v>
      </c>
      <c r="J9" s="17">
        <v>0.52055300445339503</v>
      </c>
      <c r="K9" s="17"/>
      <c r="L9" s="17">
        <v>0.42789555474009699</v>
      </c>
      <c r="M9" s="17">
        <v>0.56622010586925797</v>
      </c>
      <c r="N9" s="17">
        <v>0.54681419014577404</v>
      </c>
      <c r="O9" s="17">
        <v>0.59686926472590196</v>
      </c>
      <c r="P9" s="17"/>
      <c r="Q9" s="17">
        <v>0.52807629738070805</v>
      </c>
      <c r="R9" s="17">
        <v>0.59263539595699399</v>
      </c>
      <c r="S9" s="17">
        <v>0.53640425981120099</v>
      </c>
    </row>
    <row r="10" spans="2:19" ht="43.2" x14ac:dyDescent="0.3">
      <c r="B10" s="18" t="s">
        <v>379</v>
      </c>
      <c r="C10" s="17">
        <v>0.33412555342538203</v>
      </c>
      <c r="D10" s="17">
        <v>0.319897003089402</v>
      </c>
      <c r="E10" s="17">
        <v>0.34766561374426702</v>
      </c>
      <c r="F10" s="17"/>
      <c r="G10" s="17">
        <v>0.33324852403605798</v>
      </c>
      <c r="H10" s="17">
        <v>0.36258769902291399</v>
      </c>
      <c r="I10" s="17">
        <v>0.34284201617255</v>
      </c>
      <c r="J10" s="17">
        <v>0.29327351334527002</v>
      </c>
      <c r="K10" s="17"/>
      <c r="L10" s="17">
        <v>0.32759034903374301</v>
      </c>
      <c r="M10" s="17">
        <v>0.36842889843216903</v>
      </c>
      <c r="N10" s="17">
        <v>0.32875820852280802</v>
      </c>
      <c r="O10" s="17">
        <v>0.31114339468202301</v>
      </c>
      <c r="P10" s="17"/>
      <c r="Q10" s="17">
        <v>0.33518982079359</v>
      </c>
      <c r="R10" s="17">
        <v>0.36970841243618702</v>
      </c>
      <c r="S10" s="17">
        <v>0.344591535949129</v>
      </c>
    </row>
    <row r="11" spans="2:19" ht="28.8" x14ac:dyDescent="0.3">
      <c r="B11" s="18" t="s">
        <v>380</v>
      </c>
      <c r="C11" s="17">
        <v>0.26084875950782399</v>
      </c>
      <c r="D11" s="17">
        <v>0.249542213693182</v>
      </c>
      <c r="E11" s="17">
        <v>0.27101519854533002</v>
      </c>
      <c r="F11" s="17"/>
      <c r="G11" s="17">
        <v>0.25815652181848098</v>
      </c>
      <c r="H11" s="17">
        <v>0.248626323677372</v>
      </c>
      <c r="I11" s="17">
        <v>0.27860154961018702</v>
      </c>
      <c r="J11" s="17">
        <v>0.25917901349670203</v>
      </c>
      <c r="K11" s="17"/>
      <c r="L11" s="17">
        <v>0.25904544258929402</v>
      </c>
      <c r="M11" s="17">
        <v>0.297768431752442</v>
      </c>
      <c r="N11" s="17">
        <v>0.27341127838148299</v>
      </c>
      <c r="O11" s="17">
        <v>0.21222608977232099</v>
      </c>
      <c r="P11" s="17"/>
      <c r="Q11" s="17">
        <v>0.27360289932208198</v>
      </c>
      <c r="R11" s="17">
        <v>0.335350585581912</v>
      </c>
      <c r="S11" s="17">
        <v>0.20646391177064799</v>
      </c>
    </row>
    <row r="12" spans="2:19" ht="43.2" x14ac:dyDescent="0.3">
      <c r="B12" s="18" t="s">
        <v>381</v>
      </c>
      <c r="C12" s="17">
        <v>0.223518380344365</v>
      </c>
      <c r="D12" s="17">
        <v>0.21078767083511701</v>
      </c>
      <c r="E12" s="17">
        <v>0.23551268515499299</v>
      </c>
      <c r="F12" s="17"/>
      <c r="G12" s="17">
        <v>0.190657499859991</v>
      </c>
      <c r="H12" s="17">
        <v>0.216438278229279</v>
      </c>
      <c r="I12" s="17">
        <v>0.23282081092325399</v>
      </c>
      <c r="J12" s="17">
        <v>0.26955618219349398</v>
      </c>
      <c r="K12" s="17"/>
      <c r="L12" s="17">
        <v>0.236865315019192</v>
      </c>
      <c r="M12" s="17">
        <v>0.216106134371956</v>
      </c>
      <c r="N12" s="17">
        <v>0.19822227180164001</v>
      </c>
      <c r="O12" s="17">
        <v>0.24663288307767001</v>
      </c>
      <c r="P12" s="17"/>
      <c r="Q12" s="17">
        <v>0.22096378150716001</v>
      </c>
      <c r="R12" s="17">
        <v>0.23138478731084799</v>
      </c>
      <c r="S12" s="17">
        <v>0.20482147064450401</v>
      </c>
    </row>
    <row r="13" spans="2:19" ht="28.8" x14ac:dyDescent="0.3">
      <c r="B13" s="18" t="s">
        <v>382</v>
      </c>
      <c r="C13" s="17">
        <v>0.13442169230211801</v>
      </c>
      <c r="D13" s="17">
        <v>0.13152197207635399</v>
      </c>
      <c r="E13" s="17">
        <v>0.13598002976609</v>
      </c>
      <c r="F13" s="17"/>
      <c r="G13" s="17">
        <v>0.15237838925650801</v>
      </c>
      <c r="H13" s="17">
        <v>0.14944037793604301</v>
      </c>
      <c r="I13" s="17">
        <v>0.11290384144373899</v>
      </c>
      <c r="J13" s="17">
        <v>0.113149358779398</v>
      </c>
      <c r="K13" s="17"/>
      <c r="L13" s="17">
        <v>0.116221082251693</v>
      </c>
      <c r="M13" s="17">
        <v>0.122416925015711</v>
      </c>
      <c r="N13" s="17">
        <v>0.145897398714774</v>
      </c>
      <c r="O13" s="17">
        <v>0.14941063650463501</v>
      </c>
      <c r="P13" s="17"/>
      <c r="Q13" s="17">
        <v>0.12912049123479699</v>
      </c>
      <c r="R13" s="17">
        <v>0.17736997138199501</v>
      </c>
      <c r="S13" s="17">
        <v>0.141248187166581</v>
      </c>
    </row>
    <row r="14" spans="2:19" ht="28.8" x14ac:dyDescent="0.3">
      <c r="B14" s="18" t="s">
        <v>383</v>
      </c>
      <c r="C14" s="17">
        <v>0.110095583513953</v>
      </c>
      <c r="D14" s="17">
        <v>9.1692258333794296E-2</v>
      </c>
      <c r="E14" s="17">
        <v>0.12771799816253801</v>
      </c>
      <c r="F14" s="17"/>
      <c r="G14" s="17">
        <v>0.121555513293502</v>
      </c>
      <c r="H14" s="17">
        <v>9.2459242109904805E-2</v>
      </c>
      <c r="I14" s="17">
        <v>0.13698720588049801</v>
      </c>
      <c r="J14" s="17">
        <v>9.0594566537772606E-2</v>
      </c>
      <c r="K14" s="17"/>
      <c r="L14" s="17">
        <v>0.110252456296372</v>
      </c>
      <c r="M14" s="17">
        <v>0.102831132149409</v>
      </c>
      <c r="N14" s="17">
        <v>0.102452405899327</v>
      </c>
      <c r="O14" s="17">
        <v>0.12532943970355301</v>
      </c>
      <c r="P14" s="17"/>
      <c r="Q14" s="17">
        <v>0.100712512092028</v>
      </c>
      <c r="R14" s="17">
        <v>0.152770883104966</v>
      </c>
      <c r="S14" s="17">
        <v>0.182355962310946</v>
      </c>
    </row>
    <row r="15" spans="2:19" ht="43.2" x14ac:dyDescent="0.3">
      <c r="B15" s="18" t="s">
        <v>384</v>
      </c>
      <c r="C15" s="17">
        <v>9.2325674090664001E-2</v>
      </c>
      <c r="D15" s="17">
        <v>8.2251601404375596E-2</v>
      </c>
      <c r="E15" s="17">
        <v>9.9411004176187895E-2</v>
      </c>
      <c r="F15" s="17"/>
      <c r="G15" s="17">
        <v>9.3917485383209307E-2</v>
      </c>
      <c r="H15" s="17">
        <v>8.3743965845187396E-2</v>
      </c>
      <c r="I15" s="17">
        <v>0.110479471415269</v>
      </c>
      <c r="J15" s="17">
        <v>8.1200223353214696E-2</v>
      </c>
      <c r="K15" s="17"/>
      <c r="L15" s="17">
        <v>8.6828714205302804E-2</v>
      </c>
      <c r="M15" s="17">
        <v>8.4158839948558897E-2</v>
      </c>
      <c r="N15" s="17">
        <v>8.8147823678744699E-2</v>
      </c>
      <c r="O15" s="17">
        <v>0.10950624090041</v>
      </c>
      <c r="P15" s="17"/>
      <c r="Q15" s="17">
        <v>8.8884128858195202E-2</v>
      </c>
      <c r="R15" s="17">
        <v>0.122941297584776</v>
      </c>
      <c r="S15" s="17">
        <v>0.10625895242456999</v>
      </c>
    </row>
    <row r="16" spans="2:19" x14ac:dyDescent="0.3">
      <c r="B16" s="18" t="s">
        <v>78</v>
      </c>
      <c r="C16" s="17">
        <v>8.3216432838445098E-2</v>
      </c>
      <c r="D16" s="17">
        <v>0.105877363699258</v>
      </c>
      <c r="E16" s="17">
        <v>6.0711646476438702E-2</v>
      </c>
      <c r="F16" s="17"/>
      <c r="G16" s="17">
        <v>9.0904550036694204E-2</v>
      </c>
      <c r="H16" s="17">
        <v>7.4573121271353501E-2</v>
      </c>
      <c r="I16" s="17">
        <v>6.8535226897027401E-2</v>
      </c>
      <c r="J16" s="17">
        <v>9.8108745265363895E-2</v>
      </c>
      <c r="K16" s="17"/>
      <c r="L16" s="17">
        <v>0.10293907155684499</v>
      </c>
      <c r="M16" s="17">
        <v>7.0545502445442804E-2</v>
      </c>
      <c r="N16" s="17">
        <v>9.1332802887634401E-2</v>
      </c>
      <c r="O16" s="17">
        <v>7.0687564527603497E-2</v>
      </c>
      <c r="P16" s="17"/>
      <c r="Q16" s="17">
        <v>8.0329087111278993E-2</v>
      </c>
      <c r="R16" s="17">
        <v>5.3324895235059101E-2</v>
      </c>
      <c r="S16" s="17">
        <v>9.9720435965592102E-2</v>
      </c>
    </row>
    <row r="17" spans="2:19" ht="28.8" x14ac:dyDescent="0.3">
      <c r="B17" s="18" t="s">
        <v>385</v>
      </c>
      <c r="C17" s="17">
        <v>2.3612440858915399E-2</v>
      </c>
      <c r="D17" s="17">
        <v>2.36494731204052E-2</v>
      </c>
      <c r="E17" s="17">
        <v>2.2923562681247199E-2</v>
      </c>
      <c r="F17" s="17"/>
      <c r="G17" s="17">
        <v>1.9831722539295001E-2</v>
      </c>
      <c r="H17" s="17">
        <v>2.6676568655620601E-2</v>
      </c>
      <c r="I17" s="17">
        <v>2.4019225326911801E-2</v>
      </c>
      <c r="J17" s="17">
        <v>2.5102236565168998E-2</v>
      </c>
      <c r="K17" s="17"/>
      <c r="L17" s="17">
        <v>3.1443455995928501E-2</v>
      </c>
      <c r="M17" s="17">
        <v>1.1118439981173E-2</v>
      </c>
      <c r="N17" s="17">
        <v>2.2986249785160801E-2</v>
      </c>
      <c r="O17" s="17">
        <v>3.0164479932304901E-2</v>
      </c>
      <c r="P17" s="17"/>
      <c r="Q17" s="17">
        <v>2.1693374652450099E-2</v>
      </c>
      <c r="R17" s="17">
        <v>2.5432543893819499E-2</v>
      </c>
      <c r="S17" s="17">
        <v>3.2852071769173999E-2</v>
      </c>
    </row>
    <row r="18" spans="2:19" x14ac:dyDescent="0.3">
      <c r="B18" s="16" t="s">
        <v>387</v>
      </c>
    </row>
    <row r="19" spans="2:19" x14ac:dyDescent="0.3">
      <c r="B19" t="s">
        <v>51</v>
      </c>
    </row>
    <row r="20" spans="2:19" x14ac:dyDescent="0.3">
      <c r="B20" t="s">
        <v>52</v>
      </c>
    </row>
    <row r="22" spans="2:19" x14ac:dyDescent="0.3">
      <c r="B22"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S22"/>
  <sheetViews>
    <sheetView showGridLines="0" topLeftCell="A12" workbookViewId="0">
      <pane xSplit="2" topLeftCell="C1" activePane="topRight" state="frozen"/>
      <selection pane="topRight" activeCell="A18" sqref="A18:XFD39"/>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388</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1471</v>
      </c>
      <c r="D7" s="10">
        <v>713</v>
      </c>
      <c r="E7" s="10">
        <v>751</v>
      </c>
      <c r="F7" s="10"/>
      <c r="G7" s="10">
        <v>528</v>
      </c>
      <c r="H7" s="10">
        <v>387</v>
      </c>
      <c r="I7" s="10">
        <v>265</v>
      </c>
      <c r="J7" s="10">
        <v>284</v>
      </c>
      <c r="K7" s="10"/>
      <c r="L7" s="10">
        <v>306</v>
      </c>
      <c r="M7" s="10">
        <v>413</v>
      </c>
      <c r="N7" s="10">
        <v>438</v>
      </c>
      <c r="O7" s="10">
        <v>314</v>
      </c>
      <c r="P7" s="10"/>
      <c r="Q7" s="10">
        <v>1144</v>
      </c>
      <c r="R7" s="10">
        <v>107</v>
      </c>
      <c r="S7" s="10">
        <v>119</v>
      </c>
    </row>
    <row r="8" spans="2:19" ht="30" customHeight="1" x14ac:dyDescent="0.3">
      <c r="B8" s="11" t="s">
        <v>20</v>
      </c>
      <c r="C8" s="11">
        <v>1475</v>
      </c>
      <c r="D8" s="11">
        <v>748</v>
      </c>
      <c r="E8" s="11">
        <v>721</v>
      </c>
      <c r="F8" s="11"/>
      <c r="G8" s="11">
        <v>420</v>
      </c>
      <c r="H8" s="11">
        <v>381</v>
      </c>
      <c r="I8" s="11">
        <v>315</v>
      </c>
      <c r="J8" s="11">
        <v>353</v>
      </c>
      <c r="K8" s="11"/>
      <c r="L8" s="11">
        <v>329</v>
      </c>
      <c r="M8" s="11">
        <v>391</v>
      </c>
      <c r="N8" s="11">
        <v>407</v>
      </c>
      <c r="O8" s="11">
        <v>348</v>
      </c>
      <c r="P8" s="11"/>
      <c r="Q8" s="11">
        <v>1155</v>
      </c>
      <c r="R8" s="11">
        <v>96</v>
      </c>
      <c r="S8" s="11">
        <v>120</v>
      </c>
    </row>
    <row r="9" spans="2:19" ht="43.2" x14ac:dyDescent="0.3">
      <c r="B9" s="18" t="s">
        <v>378</v>
      </c>
      <c r="C9" s="17">
        <v>0.437310187509236</v>
      </c>
      <c r="D9" s="17">
        <v>0.40653559990073002</v>
      </c>
      <c r="E9" s="17">
        <v>0.46800188683601501</v>
      </c>
      <c r="F9" s="17"/>
      <c r="G9" s="17">
        <v>0.42244050419020701</v>
      </c>
      <c r="H9" s="17">
        <v>0.481400527582382</v>
      </c>
      <c r="I9" s="17">
        <v>0.43752154178286001</v>
      </c>
      <c r="J9" s="17">
        <v>0.40421900851939402</v>
      </c>
      <c r="K9" s="17"/>
      <c r="L9" s="17">
        <v>0.37093858915451899</v>
      </c>
      <c r="M9" s="17">
        <v>0.441975533460221</v>
      </c>
      <c r="N9" s="17">
        <v>0.48652617871127601</v>
      </c>
      <c r="O9" s="17">
        <v>0.437246253557521</v>
      </c>
      <c r="P9" s="17"/>
      <c r="Q9" s="17">
        <v>0.444345840913974</v>
      </c>
      <c r="R9" s="17">
        <v>0.40643016643663898</v>
      </c>
      <c r="S9" s="17">
        <v>0.35381492271243598</v>
      </c>
    </row>
    <row r="10" spans="2:19" ht="43.2" x14ac:dyDescent="0.3">
      <c r="B10" s="18" t="s">
        <v>381</v>
      </c>
      <c r="C10" s="17">
        <v>0.32171818325540502</v>
      </c>
      <c r="D10" s="17">
        <v>0.33673635616994901</v>
      </c>
      <c r="E10" s="17">
        <v>0.30755929400638699</v>
      </c>
      <c r="F10" s="17"/>
      <c r="G10" s="17">
        <v>0.27453230031756198</v>
      </c>
      <c r="H10" s="17">
        <v>0.36056723421263498</v>
      </c>
      <c r="I10" s="17">
        <v>0.32033181161084101</v>
      </c>
      <c r="J10" s="17">
        <v>0.33561763763732999</v>
      </c>
      <c r="K10" s="17"/>
      <c r="L10" s="17">
        <v>0.35729480308092099</v>
      </c>
      <c r="M10" s="17">
        <v>0.36517745869124701</v>
      </c>
      <c r="N10" s="17">
        <v>0.294517873810899</v>
      </c>
      <c r="O10" s="17">
        <v>0.27101744474596901</v>
      </c>
      <c r="P10" s="17"/>
      <c r="Q10" s="17">
        <v>0.33705009840371097</v>
      </c>
      <c r="R10" s="17">
        <v>0.27372214632799102</v>
      </c>
      <c r="S10" s="17">
        <v>0.261863628608556</v>
      </c>
    </row>
    <row r="11" spans="2:19" ht="43.2" x14ac:dyDescent="0.3">
      <c r="B11" s="18" t="s">
        <v>379</v>
      </c>
      <c r="C11" s="17">
        <v>0.247960825032707</v>
      </c>
      <c r="D11" s="17">
        <v>0.247366074285987</v>
      </c>
      <c r="E11" s="17">
        <v>0.24958568924262201</v>
      </c>
      <c r="F11" s="17"/>
      <c r="G11" s="17">
        <v>0.25649213141515598</v>
      </c>
      <c r="H11" s="17">
        <v>0.23368297023901499</v>
      </c>
      <c r="I11" s="17">
        <v>0.28141199954920898</v>
      </c>
      <c r="J11" s="17">
        <v>0.22281436255526699</v>
      </c>
      <c r="K11" s="17"/>
      <c r="L11" s="17">
        <v>0.211522074867175</v>
      </c>
      <c r="M11" s="17">
        <v>0.28248068976465401</v>
      </c>
      <c r="N11" s="17">
        <v>0.27188331898481299</v>
      </c>
      <c r="O11" s="17">
        <v>0.21560346498628399</v>
      </c>
      <c r="P11" s="17"/>
      <c r="Q11" s="17">
        <v>0.25331383990469403</v>
      </c>
      <c r="R11" s="17">
        <v>0.29099312654619203</v>
      </c>
      <c r="S11" s="17">
        <v>0.24072943752685</v>
      </c>
    </row>
    <row r="12" spans="2:19" ht="28.8" x14ac:dyDescent="0.3">
      <c r="B12" s="18" t="s">
        <v>380</v>
      </c>
      <c r="C12" s="17">
        <v>0.229567191126447</v>
      </c>
      <c r="D12" s="17">
        <v>0.233302327248047</v>
      </c>
      <c r="E12" s="17">
        <v>0.22646513534336901</v>
      </c>
      <c r="F12" s="17"/>
      <c r="G12" s="17">
        <v>0.21279143461924399</v>
      </c>
      <c r="H12" s="17">
        <v>0.234398123523893</v>
      </c>
      <c r="I12" s="17">
        <v>0.26710496380238402</v>
      </c>
      <c r="J12" s="17">
        <v>0.20946316663249301</v>
      </c>
      <c r="K12" s="17"/>
      <c r="L12" s="17">
        <v>0.22039682175730799</v>
      </c>
      <c r="M12" s="17">
        <v>0.25106591437902998</v>
      </c>
      <c r="N12" s="17">
        <v>0.235782654481102</v>
      </c>
      <c r="O12" s="17">
        <v>0.20678641842669701</v>
      </c>
      <c r="P12" s="17"/>
      <c r="Q12" s="17">
        <v>0.22454765860484999</v>
      </c>
      <c r="R12" s="17">
        <v>0.21011064474886301</v>
      </c>
      <c r="S12" s="17">
        <v>0.32447389389361198</v>
      </c>
    </row>
    <row r="13" spans="2:19" ht="28.8" x14ac:dyDescent="0.3">
      <c r="B13" s="18" t="s">
        <v>382</v>
      </c>
      <c r="C13" s="17">
        <v>0.16902339198018199</v>
      </c>
      <c r="D13" s="17">
        <v>0.16503595895905299</v>
      </c>
      <c r="E13" s="17">
        <v>0.171491713548208</v>
      </c>
      <c r="F13" s="17"/>
      <c r="G13" s="17">
        <v>0.18211568062185399</v>
      </c>
      <c r="H13" s="17">
        <v>0.15078323830054799</v>
      </c>
      <c r="I13" s="17">
        <v>0.155303244689068</v>
      </c>
      <c r="J13" s="17">
        <v>0.18605577459723799</v>
      </c>
      <c r="K13" s="17"/>
      <c r="L13" s="17">
        <v>0.17850707571219901</v>
      </c>
      <c r="M13" s="17">
        <v>0.19213637750901899</v>
      </c>
      <c r="N13" s="17">
        <v>0.153982632627814</v>
      </c>
      <c r="O13" s="17">
        <v>0.151653287516234</v>
      </c>
      <c r="P13" s="17"/>
      <c r="Q13" s="17">
        <v>0.17001034886158001</v>
      </c>
      <c r="R13" s="17">
        <v>0.24184660448212</v>
      </c>
      <c r="S13" s="17">
        <v>0.146164516982937</v>
      </c>
    </row>
    <row r="14" spans="2:19" ht="43.2" x14ac:dyDescent="0.3">
      <c r="B14" s="18" t="s">
        <v>384</v>
      </c>
      <c r="C14" s="17">
        <v>0.15783829340452599</v>
      </c>
      <c r="D14" s="17">
        <v>0.146105950879066</v>
      </c>
      <c r="E14" s="17">
        <v>0.16996800557160899</v>
      </c>
      <c r="F14" s="17"/>
      <c r="G14" s="17">
        <v>0.14833762159324901</v>
      </c>
      <c r="H14" s="17">
        <v>0.16556925961764499</v>
      </c>
      <c r="I14" s="17">
        <v>0.165212157158769</v>
      </c>
      <c r="J14" s="17">
        <v>0.154022590605639</v>
      </c>
      <c r="K14" s="17"/>
      <c r="L14" s="17">
        <v>0.170090492896947</v>
      </c>
      <c r="M14" s="17">
        <v>0.160367172495295</v>
      </c>
      <c r="N14" s="17">
        <v>0.161407492077554</v>
      </c>
      <c r="O14" s="17">
        <v>0.13923604467536399</v>
      </c>
      <c r="P14" s="17"/>
      <c r="Q14" s="17">
        <v>0.15324898215134899</v>
      </c>
      <c r="R14" s="17">
        <v>0.22113360701753701</v>
      </c>
      <c r="S14" s="17">
        <v>0.15556365711231501</v>
      </c>
    </row>
    <row r="15" spans="2:19" ht="28.8" x14ac:dyDescent="0.3">
      <c r="B15" s="18" t="s">
        <v>383</v>
      </c>
      <c r="C15" s="17">
        <v>0.12689979835106999</v>
      </c>
      <c r="D15" s="17">
        <v>0.114336850204294</v>
      </c>
      <c r="E15" s="17">
        <v>0.139187349677657</v>
      </c>
      <c r="F15" s="17"/>
      <c r="G15" s="17">
        <v>0.139823120763923</v>
      </c>
      <c r="H15" s="17">
        <v>0.11375192232296499</v>
      </c>
      <c r="I15" s="17">
        <v>0.139192314625426</v>
      </c>
      <c r="J15" s="17">
        <v>0.114030437550865</v>
      </c>
      <c r="K15" s="17"/>
      <c r="L15" s="17">
        <v>0.118054398866119</v>
      </c>
      <c r="M15" s="17">
        <v>0.120805627889609</v>
      </c>
      <c r="N15" s="17">
        <v>0.150372857891657</v>
      </c>
      <c r="O15" s="17">
        <v>0.114661905176718</v>
      </c>
      <c r="P15" s="17"/>
      <c r="Q15" s="17">
        <v>0.124017566678361</v>
      </c>
      <c r="R15" s="17">
        <v>0.159385172096635</v>
      </c>
      <c r="S15" s="17">
        <v>0.13941951837097499</v>
      </c>
    </row>
    <row r="16" spans="2:19" x14ac:dyDescent="0.3">
      <c r="B16" s="18" t="s">
        <v>78</v>
      </c>
      <c r="C16" s="17">
        <v>0.109181615389132</v>
      </c>
      <c r="D16" s="17">
        <v>0.12424922747191899</v>
      </c>
      <c r="E16" s="17">
        <v>9.3228781621699397E-2</v>
      </c>
      <c r="F16" s="17"/>
      <c r="G16" s="17">
        <v>0.10838299737681099</v>
      </c>
      <c r="H16" s="17">
        <v>0.107985063026767</v>
      </c>
      <c r="I16" s="17">
        <v>9.4789511187909695E-2</v>
      </c>
      <c r="J16" s="17">
        <v>0.12641344323510501</v>
      </c>
      <c r="K16" s="17"/>
      <c r="L16" s="17">
        <v>9.6553570683506104E-2</v>
      </c>
      <c r="M16" s="17">
        <v>9.4498140347279297E-2</v>
      </c>
      <c r="N16" s="17">
        <v>0.118494506996653</v>
      </c>
      <c r="O16" s="17">
        <v>0.12674279849318201</v>
      </c>
      <c r="P16" s="17"/>
      <c r="Q16" s="17">
        <v>0.108291350364439</v>
      </c>
      <c r="R16" s="17">
        <v>9.8166440468391195E-2</v>
      </c>
      <c r="S16" s="17">
        <v>6.4954643496400594E-2</v>
      </c>
    </row>
    <row r="17" spans="2:19" ht="28.8" x14ac:dyDescent="0.3">
      <c r="B17" s="18" t="s">
        <v>385</v>
      </c>
      <c r="C17" s="17">
        <v>2.38564220561941E-2</v>
      </c>
      <c r="D17" s="17">
        <v>2.4877300967916498E-2</v>
      </c>
      <c r="E17" s="17">
        <v>2.3012119029747698E-2</v>
      </c>
      <c r="F17" s="17"/>
      <c r="G17" s="17">
        <v>1.7891966902314399E-2</v>
      </c>
      <c r="H17" s="17">
        <v>3.20277745280882E-2</v>
      </c>
      <c r="I17" s="17">
        <v>1.85496231455924E-2</v>
      </c>
      <c r="J17" s="17">
        <v>2.7346715216522498E-2</v>
      </c>
      <c r="K17" s="17"/>
      <c r="L17" s="17">
        <v>3.9450100262985899E-2</v>
      </c>
      <c r="M17" s="17">
        <v>1.3430318965769E-2</v>
      </c>
      <c r="N17" s="17">
        <v>1.62297961382557E-2</v>
      </c>
      <c r="O17" s="17">
        <v>2.9761198913945498E-2</v>
      </c>
      <c r="P17" s="17"/>
      <c r="Q17" s="17">
        <v>2.2461696547794199E-2</v>
      </c>
      <c r="R17" s="17">
        <v>1.41594931350577E-2</v>
      </c>
      <c r="S17" s="17">
        <v>3.2442509254584098E-2</v>
      </c>
    </row>
    <row r="18" spans="2:19" x14ac:dyDescent="0.3">
      <c r="B18" s="16" t="s">
        <v>389</v>
      </c>
    </row>
    <row r="19" spans="2:19" x14ac:dyDescent="0.3">
      <c r="B19" t="s">
        <v>51</v>
      </c>
    </row>
    <row r="20" spans="2:19" x14ac:dyDescent="0.3">
      <c r="B20" t="s">
        <v>52</v>
      </c>
    </row>
    <row r="22" spans="2:19" x14ac:dyDescent="0.3">
      <c r="B22"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S22"/>
  <sheetViews>
    <sheetView showGridLines="0" topLeftCell="A12" workbookViewId="0">
      <pane xSplit="2" topLeftCell="C1" activePane="topRight" state="frozen"/>
      <selection pane="topRight" activeCell="H27" sqref="H27"/>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390</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1699</v>
      </c>
      <c r="D7" s="10">
        <v>814</v>
      </c>
      <c r="E7" s="10">
        <v>876</v>
      </c>
      <c r="F7" s="10"/>
      <c r="G7" s="10">
        <v>649</v>
      </c>
      <c r="H7" s="10">
        <v>455</v>
      </c>
      <c r="I7" s="10">
        <v>301</v>
      </c>
      <c r="J7" s="10">
        <v>290</v>
      </c>
      <c r="K7" s="10"/>
      <c r="L7" s="10">
        <v>371</v>
      </c>
      <c r="M7" s="10">
        <v>454</v>
      </c>
      <c r="N7" s="10">
        <v>488</v>
      </c>
      <c r="O7" s="10">
        <v>386</v>
      </c>
      <c r="P7" s="10"/>
      <c r="Q7" s="10">
        <v>1319</v>
      </c>
      <c r="R7" s="10">
        <v>112</v>
      </c>
      <c r="S7" s="10">
        <v>144</v>
      </c>
    </row>
    <row r="8" spans="2:19" ht="30" customHeight="1" x14ac:dyDescent="0.3">
      <c r="B8" s="11" t="s">
        <v>20</v>
      </c>
      <c r="C8" s="11">
        <v>1693</v>
      </c>
      <c r="D8" s="11">
        <v>852</v>
      </c>
      <c r="E8" s="11">
        <v>831</v>
      </c>
      <c r="F8" s="11"/>
      <c r="G8" s="11">
        <v>519</v>
      </c>
      <c r="H8" s="11">
        <v>452</v>
      </c>
      <c r="I8" s="11">
        <v>354</v>
      </c>
      <c r="J8" s="11">
        <v>364</v>
      </c>
      <c r="K8" s="11"/>
      <c r="L8" s="11">
        <v>395</v>
      </c>
      <c r="M8" s="11">
        <v>428</v>
      </c>
      <c r="N8" s="11">
        <v>449</v>
      </c>
      <c r="O8" s="11">
        <v>421</v>
      </c>
      <c r="P8" s="11"/>
      <c r="Q8" s="11">
        <v>1321</v>
      </c>
      <c r="R8" s="11">
        <v>97</v>
      </c>
      <c r="S8" s="11">
        <v>144</v>
      </c>
    </row>
    <row r="9" spans="2:19" ht="43.2" x14ac:dyDescent="0.3">
      <c r="B9" s="18" t="s">
        <v>378</v>
      </c>
      <c r="C9" s="17">
        <v>0.46433172264245798</v>
      </c>
      <c r="D9" s="17">
        <v>0.45803497199342702</v>
      </c>
      <c r="E9" s="17">
        <v>0.46851857322233897</v>
      </c>
      <c r="F9" s="17"/>
      <c r="G9" s="17">
        <v>0.45136320661554402</v>
      </c>
      <c r="H9" s="17">
        <v>0.46103728778070302</v>
      </c>
      <c r="I9" s="17">
        <v>0.49405394186151902</v>
      </c>
      <c r="J9" s="17">
        <v>0.45437791112224002</v>
      </c>
      <c r="K9" s="17"/>
      <c r="L9" s="17">
        <v>0.41987004344876599</v>
      </c>
      <c r="M9" s="17">
        <v>0.43772452216978802</v>
      </c>
      <c r="N9" s="17">
        <v>0.45289883663446101</v>
      </c>
      <c r="O9" s="17">
        <v>0.54518779242655802</v>
      </c>
      <c r="P9" s="17"/>
      <c r="Q9" s="17">
        <v>0.46189730951051799</v>
      </c>
      <c r="R9" s="17">
        <v>0.45858112168744303</v>
      </c>
      <c r="S9" s="17">
        <v>0.44933304090489601</v>
      </c>
    </row>
    <row r="10" spans="2:19" ht="28.8" x14ac:dyDescent="0.3">
      <c r="B10" s="18" t="s">
        <v>382</v>
      </c>
      <c r="C10" s="17">
        <v>0.25283056863023501</v>
      </c>
      <c r="D10" s="17">
        <v>0.254931329208542</v>
      </c>
      <c r="E10" s="17">
        <v>0.24966681794822801</v>
      </c>
      <c r="F10" s="17"/>
      <c r="G10" s="17">
        <v>0.25446979412125698</v>
      </c>
      <c r="H10" s="17">
        <v>0.270351649231446</v>
      </c>
      <c r="I10" s="17">
        <v>0.26671009145271601</v>
      </c>
      <c r="J10" s="17">
        <v>0.21503442066754599</v>
      </c>
      <c r="K10" s="17"/>
      <c r="L10" s="17">
        <v>0.21610806454034001</v>
      </c>
      <c r="M10" s="17">
        <v>0.27183526121852702</v>
      </c>
      <c r="N10" s="17">
        <v>0.27593726097777999</v>
      </c>
      <c r="O10" s="17">
        <v>0.24329454599839401</v>
      </c>
      <c r="P10" s="17"/>
      <c r="Q10" s="17">
        <v>0.25599633704276398</v>
      </c>
      <c r="R10" s="17">
        <v>0.266524722746665</v>
      </c>
      <c r="S10" s="17">
        <v>0.23301919957262701</v>
      </c>
    </row>
    <row r="11" spans="2:19" ht="43.2" x14ac:dyDescent="0.3">
      <c r="B11" s="18" t="s">
        <v>381</v>
      </c>
      <c r="C11" s="17">
        <v>0.233907634791471</v>
      </c>
      <c r="D11" s="17">
        <v>0.22873972164460901</v>
      </c>
      <c r="E11" s="17">
        <v>0.23922813259572001</v>
      </c>
      <c r="F11" s="17"/>
      <c r="G11" s="17">
        <v>0.205994839828745</v>
      </c>
      <c r="H11" s="17">
        <v>0.24817800614105801</v>
      </c>
      <c r="I11" s="17">
        <v>0.26574329274286801</v>
      </c>
      <c r="J11" s="17">
        <v>0.22781104966812901</v>
      </c>
      <c r="K11" s="17"/>
      <c r="L11" s="17">
        <v>0.24369618334726101</v>
      </c>
      <c r="M11" s="17">
        <v>0.24559075470203401</v>
      </c>
      <c r="N11" s="17">
        <v>0.21923204516841299</v>
      </c>
      <c r="O11" s="17">
        <v>0.22852562699945</v>
      </c>
      <c r="P11" s="17"/>
      <c r="Q11" s="17">
        <v>0.22945224864361899</v>
      </c>
      <c r="R11" s="17">
        <v>0.22743278441661399</v>
      </c>
      <c r="S11" s="17">
        <v>0.23407228726736101</v>
      </c>
    </row>
    <row r="12" spans="2:19" ht="43.2" x14ac:dyDescent="0.3">
      <c r="B12" s="18" t="s">
        <v>379</v>
      </c>
      <c r="C12" s="17">
        <v>0.226208947311928</v>
      </c>
      <c r="D12" s="17">
        <v>0.220406891728368</v>
      </c>
      <c r="E12" s="17">
        <v>0.23085753247565</v>
      </c>
      <c r="F12" s="17"/>
      <c r="G12" s="17">
        <v>0.23357470549036199</v>
      </c>
      <c r="H12" s="17">
        <v>0.203747600993369</v>
      </c>
      <c r="I12" s="17">
        <v>0.29509285096392002</v>
      </c>
      <c r="J12" s="17">
        <v>0.17929550349193299</v>
      </c>
      <c r="K12" s="17"/>
      <c r="L12" s="17">
        <v>0.19182017045908301</v>
      </c>
      <c r="M12" s="17">
        <v>0.22380810322788899</v>
      </c>
      <c r="N12" s="17">
        <v>0.249148397781606</v>
      </c>
      <c r="O12" s="17">
        <v>0.23639856551131999</v>
      </c>
      <c r="P12" s="17"/>
      <c r="Q12" s="17">
        <v>0.216266500072509</v>
      </c>
      <c r="R12" s="17">
        <v>0.35376107398511603</v>
      </c>
      <c r="S12" s="17">
        <v>0.21718901914062799</v>
      </c>
    </row>
    <row r="13" spans="2:19" ht="28.8" x14ac:dyDescent="0.3">
      <c r="B13" s="18" t="s">
        <v>380</v>
      </c>
      <c r="C13" s="17">
        <v>0.18065203618411399</v>
      </c>
      <c r="D13" s="17">
        <v>0.17458402250888599</v>
      </c>
      <c r="E13" s="17">
        <v>0.185080343019529</v>
      </c>
      <c r="F13" s="17"/>
      <c r="G13" s="17">
        <v>0.200179151275306</v>
      </c>
      <c r="H13" s="17">
        <v>0.15840480781639099</v>
      </c>
      <c r="I13" s="17">
        <v>0.186221154587382</v>
      </c>
      <c r="J13" s="17">
        <v>0.173884702312501</v>
      </c>
      <c r="K13" s="17"/>
      <c r="L13" s="17">
        <v>0.145379823297002</v>
      </c>
      <c r="M13" s="17">
        <v>0.185363142071966</v>
      </c>
      <c r="N13" s="17">
        <v>0.176393124969971</v>
      </c>
      <c r="O13" s="17">
        <v>0.213451713962857</v>
      </c>
      <c r="P13" s="17"/>
      <c r="Q13" s="17">
        <v>0.17473154698904</v>
      </c>
      <c r="R13" s="17">
        <v>0.26292398860379101</v>
      </c>
      <c r="S13" s="17">
        <v>0.21010463190989301</v>
      </c>
    </row>
    <row r="14" spans="2:19" ht="28.8" x14ac:dyDescent="0.3">
      <c r="B14" s="18" t="s">
        <v>383</v>
      </c>
      <c r="C14" s="17">
        <v>0.161619276058378</v>
      </c>
      <c r="D14" s="17">
        <v>0.17512142622765201</v>
      </c>
      <c r="E14" s="17">
        <v>0.14788167183921699</v>
      </c>
      <c r="F14" s="17"/>
      <c r="G14" s="17">
        <v>0.17108515756961801</v>
      </c>
      <c r="H14" s="17">
        <v>0.152908535282608</v>
      </c>
      <c r="I14" s="17">
        <v>0.159477970530395</v>
      </c>
      <c r="J14" s="17">
        <v>0.159658165040204</v>
      </c>
      <c r="K14" s="17"/>
      <c r="L14" s="17">
        <v>0.14062792703378099</v>
      </c>
      <c r="M14" s="17">
        <v>0.16397710809386201</v>
      </c>
      <c r="N14" s="17">
        <v>0.16652952015997399</v>
      </c>
      <c r="O14" s="17">
        <v>0.173652947172696</v>
      </c>
      <c r="P14" s="17"/>
      <c r="Q14" s="17">
        <v>0.145965586059944</v>
      </c>
      <c r="R14" s="17">
        <v>0.219346362059645</v>
      </c>
      <c r="S14" s="17">
        <v>0.28747930653603199</v>
      </c>
    </row>
    <row r="15" spans="2:19" ht="43.2" x14ac:dyDescent="0.3">
      <c r="B15" s="18" t="s">
        <v>384</v>
      </c>
      <c r="C15" s="17">
        <v>0.137654792729002</v>
      </c>
      <c r="D15" s="17">
        <v>0.105715816828406</v>
      </c>
      <c r="E15" s="17">
        <v>0.16614978463145899</v>
      </c>
      <c r="F15" s="17"/>
      <c r="G15" s="17">
        <v>0.12814177018915199</v>
      </c>
      <c r="H15" s="17">
        <v>0.139915756649273</v>
      </c>
      <c r="I15" s="17">
        <v>0.16241130552032099</v>
      </c>
      <c r="J15" s="17">
        <v>0.123269384800997</v>
      </c>
      <c r="K15" s="17"/>
      <c r="L15" s="17">
        <v>0.14222521943010999</v>
      </c>
      <c r="M15" s="17">
        <v>0.12968524000942599</v>
      </c>
      <c r="N15" s="17">
        <v>0.123081429115847</v>
      </c>
      <c r="O15" s="17">
        <v>0.15700558638697601</v>
      </c>
      <c r="P15" s="17"/>
      <c r="Q15" s="17">
        <v>0.13257167836175199</v>
      </c>
      <c r="R15" s="17">
        <v>0.16852671017308801</v>
      </c>
      <c r="S15" s="17">
        <v>0.134303710123159</v>
      </c>
    </row>
    <row r="16" spans="2:19" x14ac:dyDescent="0.3">
      <c r="B16" s="18" t="s">
        <v>78</v>
      </c>
      <c r="C16" s="17">
        <v>9.3061716312055898E-2</v>
      </c>
      <c r="D16" s="17">
        <v>0.103196193082562</v>
      </c>
      <c r="E16" s="17">
        <v>8.1277636016049398E-2</v>
      </c>
      <c r="F16" s="17"/>
      <c r="G16" s="17">
        <v>9.3011637512262699E-2</v>
      </c>
      <c r="H16" s="17">
        <v>9.8768676863827704E-2</v>
      </c>
      <c r="I16" s="17">
        <v>7.4422048225547294E-2</v>
      </c>
      <c r="J16" s="17">
        <v>0.105272920283182</v>
      </c>
      <c r="K16" s="17"/>
      <c r="L16" s="17">
        <v>0.104788717452567</v>
      </c>
      <c r="M16" s="17">
        <v>9.7389997721452598E-2</v>
      </c>
      <c r="N16" s="17">
        <v>9.5065937685008206E-2</v>
      </c>
      <c r="O16" s="17">
        <v>7.5544584148499599E-2</v>
      </c>
      <c r="P16" s="17"/>
      <c r="Q16" s="17">
        <v>9.5238716546083693E-2</v>
      </c>
      <c r="R16" s="17">
        <v>8.5879114176344695E-2</v>
      </c>
      <c r="S16" s="17">
        <v>6.6545578278818102E-2</v>
      </c>
    </row>
    <row r="17" spans="2:19" ht="28.8" x14ac:dyDescent="0.3">
      <c r="B17" s="18" t="s">
        <v>385</v>
      </c>
      <c r="C17" s="17">
        <v>2.4102950079231501E-2</v>
      </c>
      <c r="D17" s="17">
        <v>2.38175517744257E-2</v>
      </c>
      <c r="E17" s="17">
        <v>2.4656254322284601E-2</v>
      </c>
      <c r="F17" s="17"/>
      <c r="G17" s="17">
        <v>1.7800930191725701E-2</v>
      </c>
      <c r="H17" s="17">
        <v>2.52360040999417E-2</v>
      </c>
      <c r="I17" s="17">
        <v>3.2046751184896E-2</v>
      </c>
      <c r="J17" s="17">
        <v>2.42475590046284E-2</v>
      </c>
      <c r="K17" s="17"/>
      <c r="L17" s="17">
        <v>2.1362082481823599E-2</v>
      </c>
      <c r="M17" s="17">
        <v>1.5215734227187199E-2</v>
      </c>
      <c r="N17" s="17">
        <v>3.3462625725596502E-2</v>
      </c>
      <c r="O17" s="17">
        <v>2.57129872233187E-2</v>
      </c>
      <c r="P17" s="17"/>
      <c r="Q17" s="17">
        <v>2.6860124742361501E-2</v>
      </c>
      <c r="R17" s="17">
        <v>0</v>
      </c>
      <c r="S17" s="17">
        <v>8.1164068381950494E-3</v>
      </c>
    </row>
    <row r="18" spans="2:19" x14ac:dyDescent="0.3">
      <c r="B18" s="16" t="s">
        <v>391</v>
      </c>
    </row>
    <row r="19" spans="2:19" x14ac:dyDescent="0.3">
      <c r="B19" t="s">
        <v>51</v>
      </c>
    </row>
    <row r="20" spans="2:19" x14ac:dyDescent="0.3">
      <c r="B20" t="s">
        <v>52</v>
      </c>
    </row>
    <row r="22" spans="2:19" x14ac:dyDescent="0.3">
      <c r="B22"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S22"/>
  <sheetViews>
    <sheetView showGridLines="0" topLeftCell="A8" workbookViewId="0">
      <pane xSplit="2" topLeftCell="C1" activePane="topRight" state="frozen"/>
      <selection pane="topRight" activeCell="C28" sqref="C28"/>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392</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1380</v>
      </c>
      <c r="D7" s="10">
        <v>675</v>
      </c>
      <c r="E7" s="10">
        <v>696</v>
      </c>
      <c r="F7" s="10"/>
      <c r="G7" s="10">
        <v>544</v>
      </c>
      <c r="H7" s="10">
        <v>353</v>
      </c>
      <c r="I7" s="10">
        <v>242</v>
      </c>
      <c r="J7" s="10">
        <v>237</v>
      </c>
      <c r="K7" s="10"/>
      <c r="L7" s="10">
        <v>265</v>
      </c>
      <c r="M7" s="10">
        <v>375</v>
      </c>
      <c r="N7" s="10">
        <v>395</v>
      </c>
      <c r="O7" s="10">
        <v>345</v>
      </c>
      <c r="P7" s="10"/>
      <c r="Q7" s="10">
        <v>1042</v>
      </c>
      <c r="R7" s="10">
        <v>114</v>
      </c>
      <c r="S7" s="10">
        <v>123</v>
      </c>
    </row>
    <row r="8" spans="2:19" ht="30" customHeight="1" x14ac:dyDescent="0.3">
      <c r="B8" s="11" t="s">
        <v>20</v>
      </c>
      <c r="C8" s="11">
        <v>1372</v>
      </c>
      <c r="D8" s="11">
        <v>705</v>
      </c>
      <c r="E8" s="11">
        <v>658</v>
      </c>
      <c r="F8" s="11"/>
      <c r="G8" s="11">
        <v>434</v>
      </c>
      <c r="H8" s="11">
        <v>352</v>
      </c>
      <c r="I8" s="11">
        <v>286</v>
      </c>
      <c r="J8" s="11">
        <v>296</v>
      </c>
      <c r="K8" s="11"/>
      <c r="L8" s="11">
        <v>277</v>
      </c>
      <c r="M8" s="11">
        <v>354</v>
      </c>
      <c r="N8" s="11">
        <v>367</v>
      </c>
      <c r="O8" s="11">
        <v>374</v>
      </c>
      <c r="P8" s="11"/>
      <c r="Q8" s="11">
        <v>1048</v>
      </c>
      <c r="R8" s="11">
        <v>101</v>
      </c>
      <c r="S8" s="11">
        <v>118</v>
      </c>
    </row>
    <row r="9" spans="2:19" ht="43.2" x14ac:dyDescent="0.3">
      <c r="B9" s="18" t="s">
        <v>378</v>
      </c>
      <c r="C9" s="17">
        <v>0.46438406324850201</v>
      </c>
      <c r="D9" s="17">
        <v>0.46820645099629299</v>
      </c>
      <c r="E9" s="17">
        <v>0.45802576760152702</v>
      </c>
      <c r="F9" s="17"/>
      <c r="G9" s="17">
        <v>0.44057741599586198</v>
      </c>
      <c r="H9" s="17">
        <v>0.48440424021485801</v>
      </c>
      <c r="I9" s="17">
        <v>0.51539250212715304</v>
      </c>
      <c r="J9" s="17">
        <v>0.428976096054898</v>
      </c>
      <c r="K9" s="17"/>
      <c r="L9" s="17">
        <v>0.40334059750710399</v>
      </c>
      <c r="M9" s="17">
        <v>0.47269240703558102</v>
      </c>
      <c r="N9" s="17">
        <v>0.46668539409065302</v>
      </c>
      <c r="O9" s="17">
        <v>0.49944854153639501</v>
      </c>
      <c r="P9" s="17"/>
      <c r="Q9" s="17">
        <v>0.45911449210291999</v>
      </c>
      <c r="R9" s="17">
        <v>0.47517976055321098</v>
      </c>
      <c r="S9" s="17">
        <v>0.40803002203309202</v>
      </c>
    </row>
    <row r="10" spans="2:19" ht="43.2" x14ac:dyDescent="0.3">
      <c r="B10" s="18" t="s">
        <v>381</v>
      </c>
      <c r="C10" s="17">
        <v>0.239343193739669</v>
      </c>
      <c r="D10" s="17">
        <v>0.23559233820500899</v>
      </c>
      <c r="E10" s="17">
        <v>0.24521067379859901</v>
      </c>
      <c r="F10" s="17"/>
      <c r="G10" s="17">
        <v>0.21583145700828499</v>
      </c>
      <c r="H10" s="17">
        <v>0.23405108977790501</v>
      </c>
      <c r="I10" s="17">
        <v>0.24867957265298499</v>
      </c>
      <c r="J10" s="17">
        <v>0.26778786327508602</v>
      </c>
      <c r="K10" s="17"/>
      <c r="L10" s="17">
        <v>0.27211626056615101</v>
      </c>
      <c r="M10" s="17">
        <v>0.22707861151240799</v>
      </c>
      <c r="N10" s="17">
        <v>0.24553401997789401</v>
      </c>
      <c r="O10" s="17">
        <v>0.22059956594469701</v>
      </c>
      <c r="P10" s="17"/>
      <c r="Q10" s="17">
        <v>0.24565568316202699</v>
      </c>
      <c r="R10" s="17">
        <v>0.25310818070977897</v>
      </c>
      <c r="S10" s="17">
        <v>0.18310109041591999</v>
      </c>
    </row>
    <row r="11" spans="2:19" ht="43.2" x14ac:dyDescent="0.3">
      <c r="B11" s="18" t="s">
        <v>379</v>
      </c>
      <c r="C11" s="17">
        <v>0.2356853657861</v>
      </c>
      <c r="D11" s="17">
        <v>0.23619937877977101</v>
      </c>
      <c r="E11" s="17">
        <v>0.23461663947801001</v>
      </c>
      <c r="F11" s="17"/>
      <c r="G11" s="17">
        <v>0.25594065539257199</v>
      </c>
      <c r="H11" s="17">
        <v>0.19699923421931001</v>
      </c>
      <c r="I11" s="17">
        <v>0.27868182368462702</v>
      </c>
      <c r="J11" s="17">
        <v>0.206932905071671</v>
      </c>
      <c r="K11" s="17"/>
      <c r="L11" s="17">
        <v>0.23328816053849399</v>
      </c>
      <c r="M11" s="17">
        <v>0.232496506127472</v>
      </c>
      <c r="N11" s="17">
        <v>0.22998845464756501</v>
      </c>
      <c r="O11" s="17">
        <v>0.246067878747839</v>
      </c>
      <c r="P11" s="17"/>
      <c r="Q11" s="17">
        <v>0.23225327624213099</v>
      </c>
      <c r="R11" s="17">
        <v>0.33633458418504603</v>
      </c>
      <c r="S11" s="17">
        <v>0.23286774853036299</v>
      </c>
    </row>
    <row r="12" spans="2:19" ht="28.8" x14ac:dyDescent="0.3">
      <c r="B12" s="18" t="s">
        <v>380</v>
      </c>
      <c r="C12" s="17">
        <v>0.200458366106497</v>
      </c>
      <c r="D12" s="17">
        <v>0.199396026570828</v>
      </c>
      <c r="E12" s="17">
        <v>0.19960397324614901</v>
      </c>
      <c r="F12" s="17"/>
      <c r="G12" s="17">
        <v>0.17781680363601701</v>
      </c>
      <c r="H12" s="17">
        <v>0.19052107728380799</v>
      </c>
      <c r="I12" s="17">
        <v>0.238528971845656</v>
      </c>
      <c r="J12" s="17">
        <v>0.21124118918696799</v>
      </c>
      <c r="K12" s="17"/>
      <c r="L12" s="17">
        <v>0.18605532850992901</v>
      </c>
      <c r="M12" s="17">
        <v>0.202391096377319</v>
      </c>
      <c r="N12" s="17">
        <v>0.22223939179538299</v>
      </c>
      <c r="O12" s="17">
        <v>0.187900398257764</v>
      </c>
      <c r="P12" s="17"/>
      <c r="Q12" s="17">
        <v>0.19262714690628899</v>
      </c>
      <c r="R12" s="17">
        <v>0.23706814023637299</v>
      </c>
      <c r="S12" s="17">
        <v>0.27430666533949899</v>
      </c>
    </row>
    <row r="13" spans="2:19" ht="28.8" x14ac:dyDescent="0.3">
      <c r="B13" s="18" t="s">
        <v>382</v>
      </c>
      <c r="C13" s="17">
        <v>0.186626198050375</v>
      </c>
      <c r="D13" s="17">
        <v>0.17693113136248401</v>
      </c>
      <c r="E13" s="17">
        <v>0.196097753828019</v>
      </c>
      <c r="F13" s="17"/>
      <c r="G13" s="17">
        <v>0.189804894026044</v>
      </c>
      <c r="H13" s="17">
        <v>0.186072034942867</v>
      </c>
      <c r="I13" s="17">
        <v>0.20069321045406799</v>
      </c>
      <c r="J13" s="17">
        <v>0.16808110393803899</v>
      </c>
      <c r="K13" s="17"/>
      <c r="L13" s="17">
        <v>0.19309679363728899</v>
      </c>
      <c r="M13" s="17">
        <v>0.193950901528644</v>
      </c>
      <c r="N13" s="17">
        <v>0.166718701975867</v>
      </c>
      <c r="O13" s="17">
        <v>0.19446609875894799</v>
      </c>
      <c r="P13" s="17"/>
      <c r="Q13" s="17">
        <v>0.183585040309278</v>
      </c>
      <c r="R13" s="17">
        <v>0.16453808397321701</v>
      </c>
      <c r="S13" s="17">
        <v>0.21287519645904199</v>
      </c>
    </row>
    <row r="14" spans="2:19" ht="28.8" x14ac:dyDescent="0.3">
      <c r="B14" s="18" t="s">
        <v>383</v>
      </c>
      <c r="C14" s="17">
        <v>0.162372159875218</v>
      </c>
      <c r="D14" s="17">
        <v>0.15056408193297399</v>
      </c>
      <c r="E14" s="17">
        <v>0.17258383496095001</v>
      </c>
      <c r="F14" s="17"/>
      <c r="G14" s="17">
        <v>0.18129248597497</v>
      </c>
      <c r="H14" s="17">
        <v>0.17483645010989399</v>
      </c>
      <c r="I14" s="17">
        <v>0.16490838190301399</v>
      </c>
      <c r="J14" s="17">
        <v>0.119407520354398</v>
      </c>
      <c r="K14" s="17"/>
      <c r="L14" s="17">
        <v>0.11412128258792301</v>
      </c>
      <c r="M14" s="17">
        <v>0.15002136481348499</v>
      </c>
      <c r="N14" s="17">
        <v>0.172537699663209</v>
      </c>
      <c r="O14" s="17">
        <v>0.19976972558796599</v>
      </c>
      <c r="P14" s="17"/>
      <c r="Q14" s="17">
        <v>0.15018977827845101</v>
      </c>
      <c r="R14" s="17">
        <v>0.18243336789804199</v>
      </c>
      <c r="S14" s="17">
        <v>0.220929748161769</v>
      </c>
    </row>
    <row r="15" spans="2:19" ht="43.2" x14ac:dyDescent="0.3">
      <c r="B15" s="18" t="s">
        <v>384</v>
      </c>
      <c r="C15" s="17">
        <v>0.127029088257195</v>
      </c>
      <c r="D15" s="17">
        <v>0.11556365167480501</v>
      </c>
      <c r="E15" s="17">
        <v>0.14104578818253</v>
      </c>
      <c r="F15" s="17"/>
      <c r="G15" s="17">
        <v>0.114864475442134</v>
      </c>
      <c r="H15" s="17">
        <v>0.122109040742631</v>
      </c>
      <c r="I15" s="17">
        <v>0.17345705638607001</v>
      </c>
      <c r="J15" s="17">
        <v>0.10742302959165299</v>
      </c>
      <c r="K15" s="17"/>
      <c r="L15" s="17">
        <v>0.12413336461822801</v>
      </c>
      <c r="M15" s="17">
        <v>0.12777270268406299</v>
      </c>
      <c r="N15" s="17">
        <v>0.13439762731577701</v>
      </c>
      <c r="O15" s="17">
        <v>0.121232888469632</v>
      </c>
      <c r="P15" s="17"/>
      <c r="Q15" s="17">
        <v>0.125219693307875</v>
      </c>
      <c r="R15" s="17">
        <v>0.140888698117837</v>
      </c>
      <c r="S15" s="17">
        <v>0.17291733678481999</v>
      </c>
    </row>
    <row r="16" spans="2:19" x14ac:dyDescent="0.3">
      <c r="B16" s="18" t="s">
        <v>78</v>
      </c>
      <c r="C16" s="17">
        <v>0.12681594156586601</v>
      </c>
      <c r="D16" s="17">
        <v>0.13277726822979599</v>
      </c>
      <c r="E16" s="17">
        <v>0.12074282286224899</v>
      </c>
      <c r="F16" s="17"/>
      <c r="G16" s="17">
        <v>0.13833846596704499</v>
      </c>
      <c r="H16" s="17">
        <v>0.12746143225679901</v>
      </c>
      <c r="I16" s="17">
        <v>9.9064864586954904E-2</v>
      </c>
      <c r="J16" s="17">
        <v>0.137635941671679</v>
      </c>
      <c r="K16" s="17"/>
      <c r="L16" s="17">
        <v>0.12837144663156499</v>
      </c>
      <c r="M16" s="17">
        <v>0.12568354043590099</v>
      </c>
      <c r="N16" s="17">
        <v>0.13097673154446099</v>
      </c>
      <c r="O16" s="17">
        <v>0.12264870548397599</v>
      </c>
      <c r="P16" s="17"/>
      <c r="Q16" s="17">
        <v>0.13199991002716599</v>
      </c>
      <c r="R16" s="17">
        <v>8.7625667639484095E-2</v>
      </c>
      <c r="S16" s="17">
        <v>0.119915350443278</v>
      </c>
    </row>
    <row r="17" spans="2:19" ht="28.8" x14ac:dyDescent="0.3">
      <c r="B17" s="18" t="s">
        <v>385</v>
      </c>
      <c r="C17" s="17">
        <v>2.1947440588080701E-2</v>
      </c>
      <c r="D17" s="17">
        <v>1.6832285800021898E-2</v>
      </c>
      <c r="E17" s="17">
        <v>2.77262174187719E-2</v>
      </c>
      <c r="F17" s="17"/>
      <c r="G17" s="17">
        <v>1.6610719594708799E-2</v>
      </c>
      <c r="H17" s="17">
        <v>2.3538763754384399E-2</v>
      </c>
      <c r="I17" s="17">
        <v>2.9996905762119101E-2</v>
      </c>
      <c r="J17" s="17">
        <v>2.0380081385139599E-2</v>
      </c>
      <c r="K17" s="17"/>
      <c r="L17" s="17">
        <v>2.51627250843359E-2</v>
      </c>
      <c r="M17" s="17">
        <v>1.04158895291738E-2</v>
      </c>
      <c r="N17" s="17">
        <v>2.9480781011395601E-2</v>
      </c>
      <c r="O17" s="17">
        <v>2.30673721151761E-2</v>
      </c>
      <c r="P17" s="17"/>
      <c r="Q17" s="17">
        <v>2.48563864552406E-2</v>
      </c>
      <c r="R17" s="17">
        <v>0</v>
      </c>
      <c r="S17" s="17">
        <v>1.5241092136526999E-2</v>
      </c>
    </row>
    <row r="18" spans="2:19" x14ac:dyDescent="0.3">
      <c r="B18" s="16" t="s">
        <v>393</v>
      </c>
    </row>
    <row r="19" spans="2:19" x14ac:dyDescent="0.3">
      <c r="B19" t="s">
        <v>51</v>
      </c>
    </row>
    <row r="20" spans="2:19" x14ac:dyDescent="0.3">
      <c r="B20" t="s">
        <v>52</v>
      </c>
    </row>
    <row r="22" spans="2:19" x14ac:dyDescent="0.3">
      <c r="B22"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S22"/>
  <sheetViews>
    <sheetView showGridLines="0" topLeftCell="A10" workbookViewId="0">
      <pane xSplit="2" topLeftCell="C1" activePane="topRight" state="frozen"/>
      <selection pane="topRight" activeCell="A18" sqref="A18:XFD20"/>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394</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774</v>
      </c>
      <c r="D7" s="10">
        <v>384</v>
      </c>
      <c r="E7" s="10">
        <v>385</v>
      </c>
      <c r="F7" s="10"/>
      <c r="G7" s="10">
        <v>319</v>
      </c>
      <c r="H7" s="10">
        <v>197</v>
      </c>
      <c r="I7" s="10">
        <v>129</v>
      </c>
      <c r="J7" s="10">
        <v>127</v>
      </c>
      <c r="K7" s="10"/>
      <c r="L7" s="10">
        <v>155</v>
      </c>
      <c r="M7" s="10">
        <v>195</v>
      </c>
      <c r="N7" s="10">
        <v>235</v>
      </c>
      <c r="O7" s="10">
        <v>189</v>
      </c>
      <c r="P7" s="10"/>
      <c r="Q7" s="10">
        <v>573</v>
      </c>
      <c r="R7" s="10">
        <v>68</v>
      </c>
      <c r="S7" s="10">
        <v>73</v>
      </c>
    </row>
    <row r="8" spans="2:19" ht="30" customHeight="1" x14ac:dyDescent="0.3">
      <c r="B8" s="11" t="s">
        <v>20</v>
      </c>
      <c r="C8" s="11">
        <v>756</v>
      </c>
      <c r="D8" s="11">
        <v>392</v>
      </c>
      <c r="E8" s="11">
        <v>359</v>
      </c>
      <c r="F8" s="11"/>
      <c r="G8" s="11">
        <v>250</v>
      </c>
      <c r="H8" s="11">
        <v>197</v>
      </c>
      <c r="I8" s="11">
        <v>149</v>
      </c>
      <c r="J8" s="11">
        <v>159</v>
      </c>
      <c r="K8" s="11"/>
      <c r="L8" s="11">
        <v>161</v>
      </c>
      <c r="M8" s="11">
        <v>181</v>
      </c>
      <c r="N8" s="11">
        <v>213</v>
      </c>
      <c r="O8" s="11">
        <v>202</v>
      </c>
      <c r="P8" s="11"/>
      <c r="Q8" s="11">
        <v>566</v>
      </c>
      <c r="R8" s="11">
        <v>59</v>
      </c>
      <c r="S8" s="11">
        <v>70</v>
      </c>
    </row>
    <row r="9" spans="2:19" ht="43.2" x14ac:dyDescent="0.3">
      <c r="B9" s="18" t="s">
        <v>378</v>
      </c>
      <c r="C9" s="17">
        <v>0.39339280517458097</v>
      </c>
      <c r="D9" s="17">
        <v>0.39744314048306301</v>
      </c>
      <c r="E9" s="17">
        <v>0.391996307485937</v>
      </c>
      <c r="F9" s="17"/>
      <c r="G9" s="17">
        <v>0.38780143691729302</v>
      </c>
      <c r="H9" s="17">
        <v>0.40895414996248802</v>
      </c>
      <c r="I9" s="17">
        <v>0.38911925643423001</v>
      </c>
      <c r="J9" s="17">
        <v>0.39165829011959702</v>
      </c>
      <c r="K9" s="17"/>
      <c r="L9" s="17">
        <v>0.31773098449176201</v>
      </c>
      <c r="M9" s="17">
        <v>0.35379903049372102</v>
      </c>
      <c r="N9" s="17">
        <v>0.39535944228992698</v>
      </c>
      <c r="O9" s="17">
        <v>0.48704307230303101</v>
      </c>
      <c r="P9" s="17"/>
      <c r="Q9" s="17">
        <v>0.37934996054702402</v>
      </c>
      <c r="R9" s="17">
        <v>0.42050626186746098</v>
      </c>
      <c r="S9" s="17">
        <v>0.40839808532643002</v>
      </c>
    </row>
    <row r="10" spans="2:19" ht="43.2" x14ac:dyDescent="0.3">
      <c r="B10" s="18" t="s">
        <v>379</v>
      </c>
      <c r="C10" s="17">
        <v>0.294905506224381</v>
      </c>
      <c r="D10" s="17">
        <v>0.30995466217008699</v>
      </c>
      <c r="E10" s="17">
        <v>0.276808126103745</v>
      </c>
      <c r="F10" s="17"/>
      <c r="G10" s="17">
        <v>0.329515672998828</v>
      </c>
      <c r="H10" s="17">
        <v>0.28592734942125803</v>
      </c>
      <c r="I10" s="17">
        <v>0.25958287903259603</v>
      </c>
      <c r="J10" s="17">
        <v>0.28831409882376702</v>
      </c>
      <c r="K10" s="17"/>
      <c r="L10" s="17">
        <v>0.352854465020568</v>
      </c>
      <c r="M10" s="17">
        <v>0.251338754367192</v>
      </c>
      <c r="N10" s="17">
        <v>0.27198309096621998</v>
      </c>
      <c r="O10" s="17">
        <v>0.31206091776407002</v>
      </c>
      <c r="P10" s="17"/>
      <c r="Q10" s="17">
        <v>0.28453368807041801</v>
      </c>
      <c r="R10" s="17">
        <v>0.354916899195376</v>
      </c>
      <c r="S10" s="17">
        <v>0.34873736233772401</v>
      </c>
    </row>
    <row r="11" spans="2:19" ht="28.8" x14ac:dyDescent="0.3">
      <c r="B11" s="18" t="s">
        <v>380</v>
      </c>
      <c r="C11" s="17">
        <v>0.211274047363774</v>
      </c>
      <c r="D11" s="17">
        <v>0.20193407006172601</v>
      </c>
      <c r="E11" s="17">
        <v>0.221597254239499</v>
      </c>
      <c r="F11" s="17"/>
      <c r="G11" s="17">
        <v>0.222636024206154</v>
      </c>
      <c r="H11" s="17">
        <v>0.197497318583151</v>
      </c>
      <c r="I11" s="17">
        <v>0.221791669031806</v>
      </c>
      <c r="J11" s="17">
        <v>0.197255040890644</v>
      </c>
      <c r="K11" s="17"/>
      <c r="L11" s="17">
        <v>0.209257306891628</v>
      </c>
      <c r="M11" s="17">
        <v>0.226782247271828</v>
      </c>
      <c r="N11" s="17">
        <v>0.163329661451285</v>
      </c>
      <c r="O11" s="17">
        <v>0.24943150212603099</v>
      </c>
      <c r="P11" s="17"/>
      <c r="Q11" s="17">
        <v>0.21313052142349101</v>
      </c>
      <c r="R11" s="17">
        <v>0.158596145738649</v>
      </c>
      <c r="S11" s="17">
        <v>0.22464231394037701</v>
      </c>
    </row>
    <row r="12" spans="2:19" ht="28.8" x14ac:dyDescent="0.3">
      <c r="B12" s="18" t="s">
        <v>382</v>
      </c>
      <c r="C12" s="17">
        <v>0.19215457907991901</v>
      </c>
      <c r="D12" s="17">
        <v>0.185865869455032</v>
      </c>
      <c r="E12" s="17">
        <v>0.19601693908479401</v>
      </c>
      <c r="F12" s="17"/>
      <c r="G12" s="17">
        <v>0.20299413044459799</v>
      </c>
      <c r="H12" s="17">
        <v>0.18930148021249801</v>
      </c>
      <c r="I12" s="17">
        <v>0.19889515929975199</v>
      </c>
      <c r="J12" s="17">
        <v>0.17460771749772899</v>
      </c>
      <c r="K12" s="17"/>
      <c r="L12" s="17">
        <v>0.185903823076735</v>
      </c>
      <c r="M12" s="17">
        <v>0.18630408790516101</v>
      </c>
      <c r="N12" s="17">
        <v>0.17733426469876801</v>
      </c>
      <c r="O12" s="17">
        <v>0.21798095082932401</v>
      </c>
      <c r="P12" s="17"/>
      <c r="Q12" s="17">
        <v>0.184750821681957</v>
      </c>
      <c r="R12" s="17">
        <v>0.25291890842206699</v>
      </c>
      <c r="S12" s="17">
        <v>0.20200867223726199</v>
      </c>
    </row>
    <row r="13" spans="2:19" ht="43.2" x14ac:dyDescent="0.3">
      <c r="B13" s="18" t="s">
        <v>381</v>
      </c>
      <c r="C13" s="17">
        <v>0.171695211366543</v>
      </c>
      <c r="D13" s="17">
        <v>0.15043083373299901</v>
      </c>
      <c r="E13" s="17">
        <v>0.186972106480461</v>
      </c>
      <c r="F13" s="17"/>
      <c r="G13" s="17">
        <v>0.15432255804599601</v>
      </c>
      <c r="H13" s="17">
        <v>0.150447107136786</v>
      </c>
      <c r="I13" s="17">
        <v>0.215517601706746</v>
      </c>
      <c r="J13" s="17">
        <v>0.18629246849209799</v>
      </c>
      <c r="K13" s="17"/>
      <c r="L13" s="17">
        <v>0.183790263953545</v>
      </c>
      <c r="M13" s="17">
        <v>0.14411410861667701</v>
      </c>
      <c r="N13" s="17">
        <v>0.159404183775472</v>
      </c>
      <c r="O13" s="17">
        <v>0.19977607095951699</v>
      </c>
      <c r="P13" s="17"/>
      <c r="Q13" s="17">
        <v>0.167436979260464</v>
      </c>
      <c r="R13" s="17">
        <v>0.23935091153386501</v>
      </c>
      <c r="S13" s="17">
        <v>0.11282430798014</v>
      </c>
    </row>
    <row r="14" spans="2:19" ht="43.2" x14ac:dyDescent="0.3">
      <c r="B14" s="18" t="s">
        <v>384</v>
      </c>
      <c r="C14" s="17">
        <v>0.146961984593134</v>
      </c>
      <c r="D14" s="17">
        <v>0.127594980184077</v>
      </c>
      <c r="E14" s="17">
        <v>0.169999788291194</v>
      </c>
      <c r="F14" s="17"/>
      <c r="G14" s="17">
        <v>0.12881067014623801</v>
      </c>
      <c r="H14" s="17">
        <v>0.151233934340916</v>
      </c>
      <c r="I14" s="17">
        <v>0.141275329321953</v>
      </c>
      <c r="J14" s="17">
        <v>0.17736852846009199</v>
      </c>
      <c r="K14" s="17"/>
      <c r="L14" s="17">
        <v>0.17292780984925801</v>
      </c>
      <c r="M14" s="17">
        <v>0.113790710110327</v>
      </c>
      <c r="N14" s="17">
        <v>0.12924657697724501</v>
      </c>
      <c r="O14" s="17">
        <v>0.17474025525319101</v>
      </c>
      <c r="P14" s="17"/>
      <c r="Q14" s="17">
        <v>0.13633394955512701</v>
      </c>
      <c r="R14" s="17">
        <v>0.22589510466398799</v>
      </c>
      <c r="S14" s="17">
        <v>0.171017542642871</v>
      </c>
    </row>
    <row r="15" spans="2:19" ht="28.8" x14ac:dyDescent="0.3">
      <c r="B15" s="18" t="s">
        <v>383</v>
      </c>
      <c r="C15" s="17">
        <v>0.13337916841810099</v>
      </c>
      <c r="D15" s="17">
        <v>0.13214492558732599</v>
      </c>
      <c r="E15" s="17">
        <v>0.13264198029809299</v>
      </c>
      <c r="F15" s="17"/>
      <c r="G15" s="17">
        <v>0.16051383817543799</v>
      </c>
      <c r="H15" s="17">
        <v>0.146102404396624</v>
      </c>
      <c r="I15" s="17">
        <v>8.8513599228131096E-2</v>
      </c>
      <c r="J15" s="17">
        <v>0.11865262517088999</v>
      </c>
      <c r="K15" s="17"/>
      <c r="L15" s="17">
        <v>9.9351267331320298E-2</v>
      </c>
      <c r="M15" s="17">
        <v>8.85288940927728E-2</v>
      </c>
      <c r="N15" s="17">
        <v>0.188768601473952</v>
      </c>
      <c r="O15" s="17">
        <v>0.14239231403119801</v>
      </c>
      <c r="P15" s="17"/>
      <c r="Q15" s="17">
        <v>0.12233323355612601</v>
      </c>
      <c r="R15" s="17">
        <v>0.25381896680639199</v>
      </c>
      <c r="S15" s="17">
        <v>0.118124958799426</v>
      </c>
    </row>
    <row r="16" spans="2:19" x14ac:dyDescent="0.3">
      <c r="B16" s="18" t="s">
        <v>78</v>
      </c>
      <c r="C16" s="17">
        <v>0.12798308784888701</v>
      </c>
      <c r="D16" s="17">
        <v>0.13212042387537201</v>
      </c>
      <c r="E16" s="17">
        <v>0.125122518810415</v>
      </c>
      <c r="F16" s="17"/>
      <c r="G16" s="17">
        <v>0.11937152787970499</v>
      </c>
      <c r="H16" s="17">
        <v>0.11633876001723401</v>
      </c>
      <c r="I16" s="17">
        <v>0.109457344329494</v>
      </c>
      <c r="J16" s="17">
        <v>0.16876378737618</v>
      </c>
      <c r="K16" s="17"/>
      <c r="L16" s="17">
        <v>0.157233354906577</v>
      </c>
      <c r="M16" s="17">
        <v>0.113082070231787</v>
      </c>
      <c r="N16" s="17">
        <v>0.14622651564886299</v>
      </c>
      <c r="O16" s="17">
        <v>9.8889984763660205E-2</v>
      </c>
      <c r="P16" s="17"/>
      <c r="Q16" s="17">
        <v>0.13446181416367101</v>
      </c>
      <c r="R16" s="17">
        <v>6.6344233936829103E-2</v>
      </c>
      <c r="S16" s="17">
        <v>5.16183553822274E-2</v>
      </c>
    </row>
    <row r="17" spans="2:19" ht="28.8" x14ac:dyDescent="0.3">
      <c r="B17" s="18" t="s">
        <v>385</v>
      </c>
      <c r="C17" s="17">
        <v>1.51986409028626E-2</v>
      </c>
      <c r="D17" s="17">
        <v>1.23823089228795E-2</v>
      </c>
      <c r="E17" s="17">
        <v>1.5689316434191299E-2</v>
      </c>
      <c r="F17" s="17"/>
      <c r="G17" s="17">
        <v>9.2793105454576103E-3</v>
      </c>
      <c r="H17" s="17">
        <v>1.22932224666981E-2</v>
      </c>
      <c r="I17" s="17">
        <v>2.0674906366966998E-2</v>
      </c>
      <c r="J17" s="17">
        <v>2.3160730021541402E-2</v>
      </c>
      <c r="K17" s="17"/>
      <c r="L17" s="17">
        <v>2.5707180630758698E-2</v>
      </c>
      <c r="M17" s="17">
        <v>1.0281831011456801E-2</v>
      </c>
      <c r="N17" s="17">
        <v>2.1071041910036701E-2</v>
      </c>
      <c r="O17" s="17">
        <v>5.0724212891057998E-3</v>
      </c>
      <c r="P17" s="17"/>
      <c r="Q17" s="17">
        <v>1.5895366526780599E-2</v>
      </c>
      <c r="R17" s="17">
        <v>1.73627441406017E-2</v>
      </c>
      <c r="S17" s="17">
        <v>1.11685341788602E-2</v>
      </c>
    </row>
    <row r="18" spans="2:19" x14ac:dyDescent="0.3">
      <c r="B18" s="16" t="s">
        <v>395</v>
      </c>
    </row>
    <row r="19" spans="2:19" x14ac:dyDescent="0.3">
      <c r="B19" t="s">
        <v>51</v>
      </c>
    </row>
    <row r="20" spans="2:19" x14ac:dyDescent="0.3">
      <c r="B20" t="s">
        <v>52</v>
      </c>
    </row>
    <row r="22" spans="2:19" x14ac:dyDescent="0.3">
      <c r="B22"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S22"/>
  <sheetViews>
    <sheetView showGridLines="0" topLeftCell="A9" workbookViewId="0">
      <pane xSplit="2" topLeftCell="C1" activePane="topRight" state="frozen"/>
      <selection pane="topRight" activeCell="A18" sqref="A18:XFD18"/>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396</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575</v>
      </c>
      <c r="D7" s="10">
        <v>252</v>
      </c>
      <c r="E7" s="10">
        <v>320</v>
      </c>
      <c r="F7" s="10"/>
      <c r="G7" s="10">
        <v>232</v>
      </c>
      <c r="H7" s="10">
        <v>148</v>
      </c>
      <c r="I7" s="10">
        <v>94</v>
      </c>
      <c r="J7" s="10">
        <v>98</v>
      </c>
      <c r="K7" s="10"/>
      <c r="L7" s="10">
        <v>119</v>
      </c>
      <c r="M7" s="10">
        <v>157</v>
      </c>
      <c r="N7" s="10">
        <v>163</v>
      </c>
      <c r="O7" s="10">
        <v>136</v>
      </c>
      <c r="P7" s="10"/>
      <c r="Q7" s="10">
        <v>419</v>
      </c>
      <c r="R7" s="10">
        <v>60</v>
      </c>
      <c r="S7" s="10">
        <v>66</v>
      </c>
    </row>
    <row r="8" spans="2:19" ht="30" customHeight="1" x14ac:dyDescent="0.3">
      <c r="B8" s="11" t="s">
        <v>20</v>
      </c>
      <c r="C8" s="11">
        <v>561</v>
      </c>
      <c r="D8" s="11">
        <v>260</v>
      </c>
      <c r="E8" s="11">
        <v>298</v>
      </c>
      <c r="F8" s="11"/>
      <c r="G8" s="11">
        <v>180</v>
      </c>
      <c r="H8" s="11">
        <v>147</v>
      </c>
      <c r="I8" s="11">
        <v>110</v>
      </c>
      <c r="J8" s="11">
        <v>122</v>
      </c>
      <c r="K8" s="11"/>
      <c r="L8" s="11">
        <v>121</v>
      </c>
      <c r="M8" s="11">
        <v>142</v>
      </c>
      <c r="N8" s="11">
        <v>151</v>
      </c>
      <c r="O8" s="11">
        <v>147</v>
      </c>
      <c r="P8" s="11"/>
      <c r="Q8" s="11">
        <v>415</v>
      </c>
      <c r="R8" s="11">
        <v>54</v>
      </c>
      <c r="S8" s="11">
        <v>62</v>
      </c>
    </row>
    <row r="9" spans="2:19" ht="43.2" x14ac:dyDescent="0.3">
      <c r="B9" s="18" t="s">
        <v>378</v>
      </c>
      <c r="C9" s="17">
        <v>0.38725622944006799</v>
      </c>
      <c r="D9" s="17">
        <v>0.4145807517026</v>
      </c>
      <c r="E9" s="17">
        <v>0.36776150238801703</v>
      </c>
      <c r="F9" s="17"/>
      <c r="G9" s="17">
        <v>0.35651928151797602</v>
      </c>
      <c r="H9" s="17">
        <v>0.40392486746161599</v>
      </c>
      <c r="I9" s="17">
        <v>0.40201985166621002</v>
      </c>
      <c r="J9" s="17">
        <v>0.39239492072600202</v>
      </c>
      <c r="K9" s="17"/>
      <c r="L9" s="17">
        <v>0.37080068135028799</v>
      </c>
      <c r="M9" s="17">
        <v>0.37469015151378698</v>
      </c>
      <c r="N9" s="17">
        <v>0.38858577661447502</v>
      </c>
      <c r="O9" s="17">
        <v>0.41162501016145903</v>
      </c>
      <c r="P9" s="17"/>
      <c r="Q9" s="17">
        <v>0.40782225943464501</v>
      </c>
      <c r="R9" s="17">
        <v>0.35976280969267799</v>
      </c>
      <c r="S9" s="17">
        <v>0.29817718052787401</v>
      </c>
    </row>
    <row r="10" spans="2:19" ht="28.8" x14ac:dyDescent="0.3">
      <c r="B10" s="18" t="s">
        <v>380</v>
      </c>
      <c r="C10" s="17">
        <v>0.21745529386728599</v>
      </c>
      <c r="D10" s="17">
        <v>0.25416459154595</v>
      </c>
      <c r="E10" s="17">
        <v>0.187840953933645</v>
      </c>
      <c r="F10" s="17"/>
      <c r="G10" s="17">
        <v>0.19698664142939401</v>
      </c>
      <c r="H10" s="17">
        <v>0.283918255938933</v>
      </c>
      <c r="I10" s="17">
        <v>0.225461605977989</v>
      </c>
      <c r="J10" s="17">
        <v>0.15735654036991401</v>
      </c>
      <c r="K10" s="17"/>
      <c r="L10" s="17">
        <v>0.223293431410787</v>
      </c>
      <c r="M10" s="17">
        <v>0.24759019818136499</v>
      </c>
      <c r="N10" s="17">
        <v>0.20151762632601999</v>
      </c>
      <c r="O10" s="17">
        <v>0.19992927311382</v>
      </c>
      <c r="P10" s="17"/>
      <c r="Q10" s="17">
        <v>0.204945872335002</v>
      </c>
      <c r="R10" s="17">
        <v>0.215319258665855</v>
      </c>
      <c r="S10" s="17">
        <v>0.30124223287213397</v>
      </c>
    </row>
    <row r="11" spans="2:19" ht="43.2" x14ac:dyDescent="0.3">
      <c r="B11" s="18" t="s">
        <v>379</v>
      </c>
      <c r="C11" s="17">
        <v>0.21352069100926999</v>
      </c>
      <c r="D11" s="17">
        <v>0.19359080671447801</v>
      </c>
      <c r="E11" s="17">
        <v>0.23334802914821801</v>
      </c>
      <c r="F11" s="17"/>
      <c r="G11" s="17">
        <v>0.28750098416000702</v>
      </c>
      <c r="H11" s="17">
        <v>0.152126676281825</v>
      </c>
      <c r="I11" s="17">
        <v>0.23936363004539099</v>
      </c>
      <c r="J11" s="17">
        <v>0.16022677470201099</v>
      </c>
      <c r="K11" s="17"/>
      <c r="L11" s="17">
        <v>0.20578553731652899</v>
      </c>
      <c r="M11" s="17">
        <v>0.210495397544883</v>
      </c>
      <c r="N11" s="17">
        <v>0.22100147516162999</v>
      </c>
      <c r="O11" s="17">
        <v>0.215126364480206</v>
      </c>
      <c r="P11" s="17"/>
      <c r="Q11" s="17">
        <v>0.211332843918597</v>
      </c>
      <c r="R11" s="17">
        <v>0.27563096706487999</v>
      </c>
      <c r="S11" s="17">
        <v>0.19962230558183999</v>
      </c>
    </row>
    <row r="12" spans="2:19" ht="43.2" x14ac:dyDescent="0.3">
      <c r="B12" s="18" t="s">
        <v>381</v>
      </c>
      <c r="C12" s="17">
        <v>0.16208307378409201</v>
      </c>
      <c r="D12" s="17">
        <v>0.180344337255153</v>
      </c>
      <c r="E12" s="17">
        <v>0.14796081982217099</v>
      </c>
      <c r="F12" s="17"/>
      <c r="G12" s="17">
        <v>0.160488731885785</v>
      </c>
      <c r="H12" s="17">
        <v>0.187326902172327</v>
      </c>
      <c r="I12" s="17">
        <v>0.12267512594817399</v>
      </c>
      <c r="J12" s="17">
        <v>0.17324846086738799</v>
      </c>
      <c r="K12" s="17"/>
      <c r="L12" s="17">
        <v>0.176210688816824</v>
      </c>
      <c r="M12" s="17">
        <v>0.16680156894554901</v>
      </c>
      <c r="N12" s="17">
        <v>0.167617363523587</v>
      </c>
      <c r="O12" s="17">
        <v>0.14014957532412101</v>
      </c>
      <c r="P12" s="17"/>
      <c r="Q12" s="17">
        <v>0.15334522221923</v>
      </c>
      <c r="R12" s="17">
        <v>0.18160543490277301</v>
      </c>
      <c r="S12" s="17">
        <v>0.19835583906479801</v>
      </c>
    </row>
    <row r="13" spans="2:19" ht="28.8" x14ac:dyDescent="0.3">
      <c r="B13" s="18" t="s">
        <v>383</v>
      </c>
      <c r="C13" s="17">
        <v>0.15936689924279299</v>
      </c>
      <c r="D13" s="17">
        <v>0.17331216556948401</v>
      </c>
      <c r="E13" s="17">
        <v>0.145416087690106</v>
      </c>
      <c r="F13" s="17"/>
      <c r="G13" s="17">
        <v>0.18760022789943101</v>
      </c>
      <c r="H13" s="17">
        <v>0.14150591422671699</v>
      </c>
      <c r="I13" s="17">
        <v>0.181780540352768</v>
      </c>
      <c r="J13" s="17">
        <v>0.122832605147181</v>
      </c>
      <c r="K13" s="17"/>
      <c r="L13" s="17">
        <v>0.151995447890797</v>
      </c>
      <c r="M13" s="17">
        <v>0.145107927069698</v>
      </c>
      <c r="N13" s="17">
        <v>0.151411297604265</v>
      </c>
      <c r="O13" s="17">
        <v>0.18743498536643299</v>
      </c>
      <c r="P13" s="17"/>
      <c r="Q13" s="17">
        <v>0.13917074613858099</v>
      </c>
      <c r="R13" s="17">
        <v>0.15539127981685899</v>
      </c>
      <c r="S13" s="17">
        <v>0.26313294234100199</v>
      </c>
    </row>
    <row r="14" spans="2:19" ht="43.2" x14ac:dyDescent="0.3">
      <c r="B14" s="18" t="s">
        <v>384</v>
      </c>
      <c r="C14" s="17">
        <v>0.15391756238568</v>
      </c>
      <c r="D14" s="17">
        <v>0.19015161474533601</v>
      </c>
      <c r="E14" s="17">
        <v>0.12399998634653001</v>
      </c>
      <c r="F14" s="17"/>
      <c r="G14" s="17">
        <v>0.17643031898902001</v>
      </c>
      <c r="H14" s="17">
        <v>0.11043589895589601</v>
      </c>
      <c r="I14" s="17">
        <v>0.223852442765965</v>
      </c>
      <c r="J14" s="17">
        <v>0.11375506555295101</v>
      </c>
      <c r="K14" s="17"/>
      <c r="L14" s="17">
        <v>0.129521534777916</v>
      </c>
      <c r="M14" s="17">
        <v>0.20499636590267201</v>
      </c>
      <c r="N14" s="17">
        <v>0.129550840084102</v>
      </c>
      <c r="O14" s="17">
        <v>0.14981052013976601</v>
      </c>
      <c r="P14" s="17"/>
      <c r="Q14" s="17">
        <v>0.144990700385312</v>
      </c>
      <c r="R14" s="17">
        <v>0.13192636399878399</v>
      </c>
      <c r="S14" s="17">
        <v>0.27427961377194399</v>
      </c>
    </row>
    <row r="15" spans="2:19" x14ac:dyDescent="0.3">
      <c r="B15" s="18" t="s">
        <v>78</v>
      </c>
      <c r="C15" s="17">
        <v>0.14092212699121601</v>
      </c>
      <c r="D15" s="17">
        <v>0.121955600658276</v>
      </c>
      <c r="E15" s="17">
        <v>0.15134797411586001</v>
      </c>
      <c r="F15" s="17"/>
      <c r="G15" s="17">
        <v>0.12810878834729</v>
      </c>
      <c r="H15" s="17">
        <v>0.136156446905287</v>
      </c>
      <c r="I15" s="17">
        <v>0.11469853693526399</v>
      </c>
      <c r="J15" s="17">
        <v>0.192363249361438</v>
      </c>
      <c r="K15" s="17"/>
      <c r="L15" s="17">
        <v>0.115728874032816</v>
      </c>
      <c r="M15" s="17">
        <v>0.12912930566974601</v>
      </c>
      <c r="N15" s="17">
        <v>0.150889641781385</v>
      </c>
      <c r="O15" s="17">
        <v>0.162861131602898</v>
      </c>
      <c r="P15" s="17"/>
      <c r="Q15" s="17">
        <v>0.14775243984624301</v>
      </c>
      <c r="R15" s="17">
        <v>0.133353131449717</v>
      </c>
      <c r="S15" s="17">
        <v>0.103824337212792</v>
      </c>
    </row>
    <row r="16" spans="2:19" ht="28.8" x14ac:dyDescent="0.3">
      <c r="B16" s="18" t="s">
        <v>382</v>
      </c>
      <c r="C16" s="17">
        <v>0.13931089823489001</v>
      </c>
      <c r="D16" s="17">
        <v>0.131024045677856</v>
      </c>
      <c r="E16" s="17">
        <v>0.14812647532039599</v>
      </c>
      <c r="F16" s="17"/>
      <c r="G16" s="17">
        <v>0.152960230961665</v>
      </c>
      <c r="H16" s="17">
        <v>0.15860334055584999</v>
      </c>
      <c r="I16" s="17">
        <v>0.15696604813009299</v>
      </c>
      <c r="J16" s="17">
        <v>7.5930432214291604E-2</v>
      </c>
      <c r="K16" s="17"/>
      <c r="L16" s="17">
        <v>0.13043914679093199</v>
      </c>
      <c r="M16" s="17">
        <v>0.12221629438735</v>
      </c>
      <c r="N16" s="17">
        <v>0.11353029789180499</v>
      </c>
      <c r="O16" s="17">
        <v>0.18972574270474901</v>
      </c>
      <c r="P16" s="17"/>
      <c r="Q16" s="17">
        <v>0.124267086043005</v>
      </c>
      <c r="R16" s="17">
        <v>0.189030127488581</v>
      </c>
      <c r="S16" s="17">
        <v>0.18268570585942201</v>
      </c>
    </row>
    <row r="17" spans="2:19" ht="28.8" x14ac:dyDescent="0.3">
      <c r="B17" s="18" t="s">
        <v>385</v>
      </c>
      <c r="C17" s="17">
        <v>1.16898222051316E-2</v>
      </c>
      <c r="D17" s="17">
        <v>8.34950093193664E-3</v>
      </c>
      <c r="E17" s="17">
        <v>1.4740475714661701E-2</v>
      </c>
      <c r="F17" s="17"/>
      <c r="G17" s="17">
        <v>1.49313803116078E-2</v>
      </c>
      <c r="H17" s="17">
        <v>0</v>
      </c>
      <c r="I17" s="17">
        <v>0</v>
      </c>
      <c r="J17" s="17">
        <v>3.1776510134273898E-2</v>
      </c>
      <c r="K17" s="17"/>
      <c r="L17" s="17">
        <v>2.8966134570044402E-2</v>
      </c>
      <c r="M17" s="17">
        <v>0</v>
      </c>
      <c r="N17" s="17">
        <v>1.0921951109314E-2</v>
      </c>
      <c r="O17" s="17">
        <v>9.5075273633366802E-3</v>
      </c>
      <c r="P17" s="17"/>
      <c r="Q17" s="17">
        <v>1.3449521596104901E-2</v>
      </c>
      <c r="R17" s="17">
        <v>0</v>
      </c>
      <c r="S17" s="17">
        <v>0</v>
      </c>
    </row>
    <row r="18" spans="2:19" x14ac:dyDescent="0.3">
      <c r="B18" s="16" t="s">
        <v>397</v>
      </c>
    </row>
    <row r="19" spans="2:19" x14ac:dyDescent="0.3">
      <c r="B19" t="s">
        <v>51</v>
      </c>
    </row>
    <row r="20" spans="2:19" x14ac:dyDescent="0.3">
      <c r="B20" t="s">
        <v>52</v>
      </c>
    </row>
    <row r="22" spans="2:19" x14ac:dyDescent="0.3">
      <c r="B22"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S22"/>
  <sheetViews>
    <sheetView showGridLines="0" topLeftCell="A13" workbookViewId="0">
      <pane xSplit="2" topLeftCell="C1" activePane="topRight" state="frozen"/>
      <selection pane="topRight" activeCell="A18" sqref="A18:XFD26"/>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398</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1007</v>
      </c>
      <c r="D7" s="10">
        <v>472</v>
      </c>
      <c r="E7" s="10">
        <v>530</v>
      </c>
      <c r="F7" s="10"/>
      <c r="G7" s="10">
        <v>400</v>
      </c>
      <c r="H7" s="10">
        <v>264</v>
      </c>
      <c r="I7" s="10">
        <v>169</v>
      </c>
      <c r="J7" s="10">
        <v>171</v>
      </c>
      <c r="K7" s="10"/>
      <c r="L7" s="10">
        <v>197</v>
      </c>
      <c r="M7" s="10">
        <v>277</v>
      </c>
      <c r="N7" s="10">
        <v>286</v>
      </c>
      <c r="O7" s="10">
        <v>247</v>
      </c>
      <c r="P7" s="10"/>
      <c r="Q7" s="10">
        <v>756</v>
      </c>
      <c r="R7" s="10">
        <v>82</v>
      </c>
      <c r="S7" s="10">
        <v>98</v>
      </c>
    </row>
    <row r="8" spans="2:19" ht="30" customHeight="1" x14ac:dyDescent="0.3">
      <c r="B8" s="11" t="s">
        <v>20</v>
      </c>
      <c r="C8" s="11">
        <v>994</v>
      </c>
      <c r="D8" s="11">
        <v>488</v>
      </c>
      <c r="E8" s="11">
        <v>501</v>
      </c>
      <c r="F8" s="11"/>
      <c r="G8" s="11">
        <v>318</v>
      </c>
      <c r="H8" s="11">
        <v>263</v>
      </c>
      <c r="I8" s="11">
        <v>197</v>
      </c>
      <c r="J8" s="11">
        <v>213</v>
      </c>
      <c r="K8" s="11"/>
      <c r="L8" s="11">
        <v>209</v>
      </c>
      <c r="M8" s="11">
        <v>259</v>
      </c>
      <c r="N8" s="11">
        <v>260</v>
      </c>
      <c r="O8" s="11">
        <v>266</v>
      </c>
      <c r="P8" s="11"/>
      <c r="Q8" s="11">
        <v>751</v>
      </c>
      <c r="R8" s="11">
        <v>72</v>
      </c>
      <c r="S8" s="11">
        <v>96</v>
      </c>
    </row>
    <row r="9" spans="2:19" ht="43.2" x14ac:dyDescent="0.3">
      <c r="B9" s="18" t="s">
        <v>378</v>
      </c>
      <c r="C9" s="17">
        <v>0.45558863271691602</v>
      </c>
      <c r="D9" s="17">
        <v>0.47157279654795198</v>
      </c>
      <c r="E9" s="17">
        <v>0.441155117295496</v>
      </c>
      <c r="F9" s="17"/>
      <c r="G9" s="17">
        <v>0.459175319193527</v>
      </c>
      <c r="H9" s="17">
        <v>0.51538165122562496</v>
      </c>
      <c r="I9" s="17">
        <v>0.41400434760339699</v>
      </c>
      <c r="J9" s="17">
        <v>0.41675830311411499</v>
      </c>
      <c r="K9" s="17"/>
      <c r="L9" s="17">
        <v>0.46298184691407801</v>
      </c>
      <c r="M9" s="17">
        <v>0.450945534452664</v>
      </c>
      <c r="N9" s="17">
        <v>0.43541786422886403</v>
      </c>
      <c r="O9" s="17">
        <v>0.47400579765933198</v>
      </c>
      <c r="P9" s="17"/>
      <c r="Q9" s="17">
        <v>0.45249451654370798</v>
      </c>
      <c r="R9" s="17">
        <v>0.52125822449973203</v>
      </c>
      <c r="S9" s="17">
        <v>0.420908723491217</v>
      </c>
    </row>
    <row r="10" spans="2:19" ht="43.2" x14ac:dyDescent="0.3">
      <c r="B10" s="18" t="s">
        <v>379</v>
      </c>
      <c r="C10" s="17">
        <v>0.237609666199562</v>
      </c>
      <c r="D10" s="17">
        <v>0.25160069267906798</v>
      </c>
      <c r="E10" s="17">
        <v>0.22388979078334501</v>
      </c>
      <c r="F10" s="17"/>
      <c r="G10" s="17">
        <v>0.22368867342945201</v>
      </c>
      <c r="H10" s="17">
        <v>0.231135904781684</v>
      </c>
      <c r="I10" s="17">
        <v>0.260445925374369</v>
      </c>
      <c r="J10" s="17">
        <v>0.23950847234738201</v>
      </c>
      <c r="K10" s="17"/>
      <c r="L10" s="17">
        <v>0.22894072680684299</v>
      </c>
      <c r="M10" s="17">
        <v>0.30592580970299998</v>
      </c>
      <c r="N10" s="17">
        <v>0.217248163672742</v>
      </c>
      <c r="O10" s="17">
        <v>0.19791566148777401</v>
      </c>
      <c r="P10" s="17"/>
      <c r="Q10" s="17">
        <v>0.240487089307376</v>
      </c>
      <c r="R10" s="17">
        <v>0.24230437984330599</v>
      </c>
      <c r="S10" s="17">
        <v>0.213842615689636</v>
      </c>
    </row>
    <row r="11" spans="2:19" ht="28.8" x14ac:dyDescent="0.3">
      <c r="B11" s="18" t="s">
        <v>382</v>
      </c>
      <c r="C11" s="17">
        <v>0.21316673873710301</v>
      </c>
      <c r="D11" s="17">
        <v>0.20173069673878699</v>
      </c>
      <c r="E11" s="17">
        <v>0.22275469922091701</v>
      </c>
      <c r="F11" s="17"/>
      <c r="G11" s="17">
        <v>0.22699464419388199</v>
      </c>
      <c r="H11" s="17">
        <v>0.188559488439451</v>
      </c>
      <c r="I11" s="17">
        <v>0.218271673318089</v>
      </c>
      <c r="J11" s="17">
        <v>0.21645931602301399</v>
      </c>
      <c r="K11" s="17"/>
      <c r="L11" s="17">
        <v>0.21170380034575201</v>
      </c>
      <c r="M11" s="17">
        <v>0.20035541304763699</v>
      </c>
      <c r="N11" s="17">
        <v>0.19156252163378301</v>
      </c>
      <c r="O11" s="17">
        <v>0.24789638024477401</v>
      </c>
      <c r="P11" s="17"/>
      <c r="Q11" s="17">
        <v>0.20873954557732499</v>
      </c>
      <c r="R11" s="17">
        <v>0.250796650126619</v>
      </c>
      <c r="S11" s="17">
        <v>0.248674606283317</v>
      </c>
    </row>
    <row r="12" spans="2:19" ht="43.2" x14ac:dyDescent="0.3">
      <c r="B12" s="18" t="s">
        <v>381</v>
      </c>
      <c r="C12" s="17">
        <v>0.21162725329662299</v>
      </c>
      <c r="D12" s="17">
        <v>0.20618665519947099</v>
      </c>
      <c r="E12" s="17">
        <v>0.21393750603381201</v>
      </c>
      <c r="F12" s="17"/>
      <c r="G12" s="17">
        <v>0.17755313987832599</v>
      </c>
      <c r="H12" s="17">
        <v>0.22379351592909799</v>
      </c>
      <c r="I12" s="17">
        <v>0.27612587230249802</v>
      </c>
      <c r="J12" s="17">
        <v>0.17719091357833799</v>
      </c>
      <c r="K12" s="17"/>
      <c r="L12" s="17">
        <v>0.21554952004028299</v>
      </c>
      <c r="M12" s="17">
        <v>0.19862832134448699</v>
      </c>
      <c r="N12" s="17">
        <v>0.20905412585578101</v>
      </c>
      <c r="O12" s="17">
        <v>0.22369512817821699</v>
      </c>
      <c r="P12" s="17"/>
      <c r="Q12" s="17">
        <v>0.20011433863583</v>
      </c>
      <c r="R12" s="17">
        <v>0.24240466368324801</v>
      </c>
      <c r="S12" s="17">
        <v>0.227805458648001</v>
      </c>
    </row>
    <row r="13" spans="2:19" ht="28.8" x14ac:dyDescent="0.3">
      <c r="B13" s="18" t="s">
        <v>380</v>
      </c>
      <c r="C13" s="17">
        <v>0.20236049038399101</v>
      </c>
      <c r="D13" s="17">
        <v>0.21983734303320701</v>
      </c>
      <c r="E13" s="17">
        <v>0.18758396852218101</v>
      </c>
      <c r="F13" s="17"/>
      <c r="G13" s="17">
        <v>0.20045775491221601</v>
      </c>
      <c r="H13" s="17">
        <v>0.21798875602266701</v>
      </c>
      <c r="I13" s="17">
        <v>0.213785606922269</v>
      </c>
      <c r="J13" s="17">
        <v>0.17814656834613099</v>
      </c>
      <c r="K13" s="17"/>
      <c r="L13" s="17">
        <v>0.189414345097596</v>
      </c>
      <c r="M13" s="17">
        <v>0.25173657076815897</v>
      </c>
      <c r="N13" s="17">
        <v>0.21257714908705899</v>
      </c>
      <c r="O13" s="17">
        <v>0.15455172153275201</v>
      </c>
      <c r="P13" s="17"/>
      <c r="Q13" s="17">
        <v>0.192248483339862</v>
      </c>
      <c r="R13" s="17">
        <v>0.25976035184261698</v>
      </c>
      <c r="S13" s="17">
        <v>0.195113815629299</v>
      </c>
    </row>
    <row r="14" spans="2:19" ht="43.2" x14ac:dyDescent="0.3">
      <c r="B14" s="18" t="s">
        <v>384</v>
      </c>
      <c r="C14" s="17">
        <v>0.14610415749587</v>
      </c>
      <c r="D14" s="17">
        <v>0.135227850397242</v>
      </c>
      <c r="E14" s="17">
        <v>0.15833647882301299</v>
      </c>
      <c r="F14" s="17"/>
      <c r="G14" s="17">
        <v>0.118240586593697</v>
      </c>
      <c r="H14" s="17">
        <v>0.11704970232175201</v>
      </c>
      <c r="I14" s="17">
        <v>0.18987252766436999</v>
      </c>
      <c r="J14" s="17">
        <v>0.18041800930573401</v>
      </c>
      <c r="K14" s="17"/>
      <c r="L14" s="17">
        <v>0.122098228837868</v>
      </c>
      <c r="M14" s="17">
        <v>0.14232838169679701</v>
      </c>
      <c r="N14" s="17">
        <v>0.16278111937725401</v>
      </c>
      <c r="O14" s="17">
        <v>0.15236139948580699</v>
      </c>
      <c r="P14" s="17"/>
      <c r="Q14" s="17">
        <v>0.141473617575086</v>
      </c>
      <c r="R14" s="17">
        <v>0.16172421525402</v>
      </c>
      <c r="S14" s="17">
        <v>0.16087483094352201</v>
      </c>
    </row>
    <row r="15" spans="2:19" ht="28.8" x14ac:dyDescent="0.3">
      <c r="B15" s="18" t="s">
        <v>383</v>
      </c>
      <c r="C15" s="17">
        <v>0.12543232494356399</v>
      </c>
      <c r="D15" s="17">
        <v>0.104289200798936</v>
      </c>
      <c r="E15" s="17">
        <v>0.144706760498299</v>
      </c>
      <c r="F15" s="17"/>
      <c r="G15" s="17">
        <v>0.14574552343707101</v>
      </c>
      <c r="H15" s="17">
        <v>0.136581635389493</v>
      </c>
      <c r="I15" s="17">
        <v>0.13545309424384699</v>
      </c>
      <c r="J15" s="17">
        <v>7.3881554354102597E-2</v>
      </c>
      <c r="K15" s="17"/>
      <c r="L15" s="17">
        <v>0.116509643742484</v>
      </c>
      <c r="M15" s="17">
        <v>0.118348059321064</v>
      </c>
      <c r="N15" s="17">
        <v>0.13537510357388899</v>
      </c>
      <c r="O15" s="17">
        <v>0.12962086539961601</v>
      </c>
      <c r="P15" s="17"/>
      <c r="Q15" s="17">
        <v>0.116775585901547</v>
      </c>
      <c r="R15" s="17">
        <v>0.228352396503546</v>
      </c>
      <c r="S15" s="17">
        <v>0.14661353022770801</v>
      </c>
    </row>
    <row r="16" spans="2:19" x14ac:dyDescent="0.3">
      <c r="B16" s="18" t="s">
        <v>78</v>
      </c>
      <c r="C16" s="17">
        <v>0.11879523727663301</v>
      </c>
      <c r="D16" s="17">
        <v>0.11987029099785999</v>
      </c>
      <c r="E16" s="17">
        <v>0.117204890493167</v>
      </c>
      <c r="F16" s="17"/>
      <c r="G16" s="17">
        <v>9.9560409979898096E-2</v>
      </c>
      <c r="H16" s="17">
        <v>0.107702895144572</v>
      </c>
      <c r="I16" s="17">
        <v>8.4836718948688702E-2</v>
      </c>
      <c r="J16" s="17">
        <v>0.19407438783953801</v>
      </c>
      <c r="K16" s="17"/>
      <c r="L16" s="17">
        <v>0.15170866060094501</v>
      </c>
      <c r="M16" s="17">
        <v>8.7285568938580804E-2</v>
      </c>
      <c r="N16" s="17">
        <v>0.147331968232782</v>
      </c>
      <c r="O16" s="17">
        <v>9.5631310907794698E-2</v>
      </c>
      <c r="P16" s="17"/>
      <c r="Q16" s="17">
        <v>0.129896895321096</v>
      </c>
      <c r="R16" s="17">
        <v>5.4375010180660599E-2</v>
      </c>
      <c r="S16" s="17">
        <v>6.1240943219952701E-2</v>
      </c>
    </row>
    <row r="17" spans="2:19" ht="28.8" x14ac:dyDescent="0.3">
      <c r="B17" s="18" t="s">
        <v>385</v>
      </c>
      <c r="C17" s="17">
        <v>1.43575475460513E-2</v>
      </c>
      <c r="D17" s="17">
        <v>1.2192754680591901E-2</v>
      </c>
      <c r="E17" s="17">
        <v>1.6627903326039899E-2</v>
      </c>
      <c r="F17" s="17"/>
      <c r="G17" s="17">
        <v>1.47732693116552E-2</v>
      </c>
      <c r="H17" s="17">
        <v>1.5457217077705299E-2</v>
      </c>
      <c r="I17" s="17">
        <v>1.75557543058176E-2</v>
      </c>
      <c r="J17" s="17">
        <v>9.6270444852855509E-3</v>
      </c>
      <c r="K17" s="17"/>
      <c r="L17" s="17">
        <v>0</v>
      </c>
      <c r="M17" s="17">
        <v>1.77720389657639E-2</v>
      </c>
      <c r="N17" s="17">
        <v>1.1268545948611999E-2</v>
      </c>
      <c r="O17" s="17">
        <v>2.5356092177922399E-2</v>
      </c>
      <c r="P17" s="17"/>
      <c r="Q17" s="17">
        <v>1.46053602242519E-2</v>
      </c>
      <c r="R17" s="17">
        <v>0</v>
      </c>
      <c r="S17" s="17">
        <v>1.1121537957936699E-2</v>
      </c>
    </row>
    <row r="18" spans="2:19" x14ac:dyDescent="0.3">
      <c r="B18" s="16" t="s">
        <v>399</v>
      </c>
    </row>
    <row r="19" spans="2:19" x14ac:dyDescent="0.3">
      <c r="B19" t="s">
        <v>51</v>
      </c>
    </row>
    <row r="20" spans="2:19" x14ac:dyDescent="0.3">
      <c r="B20" t="s">
        <v>52</v>
      </c>
    </row>
    <row r="22" spans="2:19" x14ac:dyDescent="0.3">
      <c r="B22"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G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7" width="20.6640625" customWidth="1"/>
  </cols>
  <sheetData>
    <row r="2" spans="2:7" ht="40.049999999999997" customHeight="1" x14ac:dyDescent="0.3">
      <c r="D2" s="30" t="s">
        <v>409</v>
      </c>
      <c r="E2" s="26"/>
      <c r="F2" s="26"/>
      <c r="G2" s="26"/>
    </row>
    <row r="6" spans="2:7" ht="49.95" customHeight="1" x14ac:dyDescent="0.3">
      <c r="B6" s="23" t="s">
        <v>15</v>
      </c>
      <c r="C6" s="23" t="s">
        <v>400</v>
      </c>
      <c r="D6" s="23" t="s">
        <v>401</v>
      </c>
      <c r="E6" s="23" t="s">
        <v>402</v>
      </c>
      <c r="F6" s="23" t="s">
        <v>403</v>
      </c>
    </row>
    <row r="7" spans="2:7" x14ac:dyDescent="0.3">
      <c r="B7" s="18" t="s">
        <v>404</v>
      </c>
      <c r="C7" s="17">
        <v>0.11819961346782799</v>
      </c>
      <c r="D7" s="17">
        <v>0.12966528387388199</v>
      </c>
      <c r="E7" s="17">
        <v>2.8742219001262202E-2</v>
      </c>
      <c r="F7" s="17">
        <v>0.14866784812796899</v>
      </c>
    </row>
    <row r="8" spans="2:7" x14ac:dyDescent="0.3">
      <c r="B8" s="18" t="s">
        <v>405</v>
      </c>
      <c r="C8" s="17">
        <v>0.30634932935306303</v>
      </c>
      <c r="D8" s="17">
        <v>0.27448827520700703</v>
      </c>
      <c r="E8" s="17">
        <v>0.120108277157169</v>
      </c>
      <c r="F8" s="17">
        <v>0.37071170888094501</v>
      </c>
    </row>
    <row r="9" spans="2:7" x14ac:dyDescent="0.3">
      <c r="B9" s="18" t="s">
        <v>406</v>
      </c>
      <c r="C9" s="17">
        <v>0.24717031310881199</v>
      </c>
      <c r="D9" s="17">
        <v>0.15668358095575899</v>
      </c>
      <c r="E9" s="17">
        <v>0.26757828745447698</v>
      </c>
      <c r="F9" s="17">
        <v>0.309762684608339</v>
      </c>
    </row>
    <row r="10" spans="2:7" x14ac:dyDescent="0.3">
      <c r="B10" s="18" t="s">
        <v>407</v>
      </c>
      <c r="C10" s="17">
        <v>0.23690931133891199</v>
      </c>
      <c r="D10" s="17">
        <v>0.27962628518229699</v>
      </c>
      <c r="E10" s="17">
        <v>0.37513859745422501</v>
      </c>
      <c r="F10" s="17">
        <v>0.12650493391524301</v>
      </c>
    </row>
    <row r="11" spans="2:7" x14ac:dyDescent="0.3">
      <c r="B11" s="18" t="s">
        <v>408</v>
      </c>
      <c r="C11" s="17">
        <v>9.1371432731384997E-2</v>
      </c>
      <c r="D11" s="17">
        <v>0.15953657478105401</v>
      </c>
      <c r="E11" s="17">
        <v>0.20843261893286799</v>
      </c>
      <c r="F11" s="17">
        <v>4.4352824467503903E-2</v>
      </c>
    </row>
    <row r="12" spans="2:7" x14ac:dyDescent="0.3">
      <c r="B12" s="16"/>
      <c r="C12" s="16"/>
      <c r="D12" s="16"/>
      <c r="E12" s="16"/>
      <c r="F12" s="16"/>
    </row>
    <row r="13" spans="2:7" x14ac:dyDescent="0.3">
      <c r="B13" t="s">
        <v>51</v>
      </c>
    </row>
    <row r="14" spans="2:7" x14ac:dyDescent="0.3">
      <c r="B14" t="s">
        <v>52</v>
      </c>
    </row>
    <row r="18" spans="2:2" x14ac:dyDescent="0.3">
      <c r="B18"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S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410</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404</v>
      </c>
      <c r="C9" s="17">
        <v>0.11819961346782799</v>
      </c>
      <c r="D9" s="17">
        <v>0.118969156072371</v>
      </c>
      <c r="E9" s="17">
        <v>0.117828703686831</v>
      </c>
      <c r="F9" s="17"/>
      <c r="G9" s="17">
        <v>0.117824735683633</v>
      </c>
      <c r="H9" s="17">
        <v>0.10831370282953499</v>
      </c>
      <c r="I9" s="17">
        <v>0.12823555903306699</v>
      </c>
      <c r="J9" s="17">
        <v>0.11729336605653599</v>
      </c>
      <c r="K9" s="17"/>
      <c r="L9" s="17">
        <v>0.112561559954444</v>
      </c>
      <c r="M9" s="17">
        <v>0.12771458211315101</v>
      </c>
      <c r="N9" s="17">
        <v>0.12138777617300101</v>
      </c>
      <c r="O9" s="17">
        <v>0.11009281186329301</v>
      </c>
      <c r="P9" s="17"/>
      <c r="Q9" s="17">
        <v>0.11288084688823</v>
      </c>
      <c r="R9" s="17">
        <v>0.160129252583533</v>
      </c>
      <c r="S9" s="17">
        <v>0.145144957104023</v>
      </c>
    </row>
    <row r="10" spans="2:19" x14ac:dyDescent="0.3">
      <c r="B10" s="18" t="s">
        <v>405</v>
      </c>
      <c r="C10" s="17">
        <v>0.30634932935306303</v>
      </c>
      <c r="D10" s="17">
        <v>0.29954236542023399</v>
      </c>
      <c r="E10" s="17">
        <v>0.31485958787277402</v>
      </c>
      <c r="F10" s="17"/>
      <c r="G10" s="17">
        <v>0.30845578041981198</v>
      </c>
      <c r="H10" s="17">
        <v>0.310957968946176</v>
      </c>
      <c r="I10" s="17">
        <v>0.33291785353204301</v>
      </c>
      <c r="J10" s="17">
        <v>0.27657226541107899</v>
      </c>
      <c r="K10" s="17"/>
      <c r="L10" s="17">
        <v>0.29447912204088</v>
      </c>
      <c r="M10" s="17">
        <v>0.28998469897551499</v>
      </c>
      <c r="N10" s="17">
        <v>0.293171196605782</v>
      </c>
      <c r="O10" s="17">
        <v>0.35019518141505401</v>
      </c>
      <c r="P10" s="17"/>
      <c r="Q10" s="17">
        <v>0.30840114083827402</v>
      </c>
      <c r="R10" s="17">
        <v>0.24522705328831201</v>
      </c>
      <c r="S10" s="17">
        <v>0.293824972124686</v>
      </c>
    </row>
    <row r="11" spans="2:19" x14ac:dyDescent="0.3">
      <c r="B11" s="18" t="s">
        <v>406</v>
      </c>
      <c r="C11" s="17">
        <v>0.24717031310881199</v>
      </c>
      <c r="D11" s="17">
        <v>0.24937476347186499</v>
      </c>
      <c r="E11" s="17">
        <v>0.24281808553954401</v>
      </c>
      <c r="F11" s="17"/>
      <c r="G11" s="17">
        <v>0.24955185065379301</v>
      </c>
      <c r="H11" s="17">
        <v>0.23866138136340301</v>
      </c>
      <c r="I11" s="17">
        <v>0.23063463593005101</v>
      </c>
      <c r="J11" s="17">
        <v>0.27114722627895699</v>
      </c>
      <c r="K11" s="17"/>
      <c r="L11" s="17">
        <v>0.27206022781221501</v>
      </c>
      <c r="M11" s="17">
        <v>0.26189352443049002</v>
      </c>
      <c r="N11" s="17">
        <v>0.247224949767439</v>
      </c>
      <c r="O11" s="17">
        <v>0.20629716807802501</v>
      </c>
      <c r="P11" s="17"/>
      <c r="Q11" s="17">
        <v>0.25143879628989702</v>
      </c>
      <c r="R11" s="17">
        <v>0.20739418241139601</v>
      </c>
      <c r="S11" s="17">
        <v>0.218378811033686</v>
      </c>
    </row>
    <row r="12" spans="2:19" x14ac:dyDescent="0.3">
      <c r="B12" s="18" t="s">
        <v>407</v>
      </c>
      <c r="C12" s="17">
        <v>0.23690931133891199</v>
      </c>
      <c r="D12" s="17">
        <v>0.231402882033869</v>
      </c>
      <c r="E12" s="17">
        <v>0.24167369416825901</v>
      </c>
      <c r="F12" s="17"/>
      <c r="G12" s="17">
        <v>0.22687245387876501</v>
      </c>
      <c r="H12" s="17">
        <v>0.24500669847352</v>
      </c>
      <c r="I12" s="17">
        <v>0.23217629051284</v>
      </c>
      <c r="J12" s="17">
        <v>0.242080176457493</v>
      </c>
      <c r="K12" s="17"/>
      <c r="L12" s="17">
        <v>0.238810973557431</v>
      </c>
      <c r="M12" s="17">
        <v>0.235088247356215</v>
      </c>
      <c r="N12" s="17">
        <v>0.24800490918330201</v>
      </c>
      <c r="O12" s="17">
        <v>0.224957008600044</v>
      </c>
      <c r="P12" s="17"/>
      <c r="Q12" s="17">
        <v>0.23803502501313001</v>
      </c>
      <c r="R12" s="17">
        <v>0.23187378891255001</v>
      </c>
      <c r="S12" s="17">
        <v>0.256798040919482</v>
      </c>
    </row>
    <row r="13" spans="2:19" x14ac:dyDescent="0.3">
      <c r="B13" s="18" t="s">
        <v>408</v>
      </c>
      <c r="C13" s="19">
        <v>9.1371432731384997E-2</v>
      </c>
      <c r="D13" s="19">
        <v>0.100710833001661</v>
      </c>
      <c r="E13" s="19">
        <v>8.2819928732592099E-2</v>
      </c>
      <c r="F13" s="19"/>
      <c r="G13" s="19">
        <v>9.7295179363997494E-2</v>
      </c>
      <c r="H13" s="19">
        <v>9.7060248387366696E-2</v>
      </c>
      <c r="I13" s="19">
        <v>7.6035660991998599E-2</v>
      </c>
      <c r="J13" s="19">
        <v>9.2906965795935104E-2</v>
      </c>
      <c r="K13" s="19"/>
      <c r="L13" s="19">
        <v>8.2088116635030003E-2</v>
      </c>
      <c r="M13" s="19">
        <v>8.5318947124628897E-2</v>
      </c>
      <c r="N13" s="19">
        <v>9.0211168270476497E-2</v>
      </c>
      <c r="O13" s="19">
        <v>0.108457830043584</v>
      </c>
      <c r="P13" s="19"/>
      <c r="Q13" s="19">
        <v>8.9244190970468595E-2</v>
      </c>
      <c r="R13" s="19">
        <v>0.155375722804208</v>
      </c>
      <c r="S13" s="19">
        <v>8.58532188181233E-2</v>
      </c>
    </row>
    <row r="14" spans="2:19" x14ac:dyDescent="0.3">
      <c r="B14" s="16"/>
    </row>
    <row r="15" spans="2:19" x14ac:dyDescent="0.3">
      <c r="B15" t="s">
        <v>51</v>
      </c>
    </row>
    <row r="16" spans="2:19" x14ac:dyDescent="0.3">
      <c r="B16" t="s">
        <v>52</v>
      </c>
    </row>
    <row r="18" spans="2:2" x14ac:dyDescent="0.3">
      <c r="B18"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S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411</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404</v>
      </c>
      <c r="C9" s="17">
        <v>0.12966528387388199</v>
      </c>
      <c r="D9" s="17">
        <v>0.13444949669061301</v>
      </c>
      <c r="E9" s="17">
        <v>0.125193004555023</v>
      </c>
      <c r="F9" s="17"/>
      <c r="G9" s="17">
        <v>0.111084314208243</v>
      </c>
      <c r="H9" s="17">
        <v>0.14173122694413501</v>
      </c>
      <c r="I9" s="17">
        <v>0.12390381730561301</v>
      </c>
      <c r="J9" s="17">
        <v>0.14267943453319801</v>
      </c>
      <c r="K9" s="17"/>
      <c r="L9" s="17">
        <v>0.105348639428419</v>
      </c>
      <c r="M9" s="17">
        <v>0.120407139348037</v>
      </c>
      <c r="N9" s="17">
        <v>0.13433323552839799</v>
      </c>
      <c r="O9" s="17">
        <v>0.15893822211341699</v>
      </c>
      <c r="P9" s="17"/>
      <c r="Q9" s="17">
        <v>0.13309370302673201</v>
      </c>
      <c r="R9" s="17">
        <v>0.14697877790273101</v>
      </c>
      <c r="S9" s="17">
        <v>9.0361214332233902E-2</v>
      </c>
    </row>
    <row r="10" spans="2:19" x14ac:dyDescent="0.3">
      <c r="B10" s="18" t="s">
        <v>405</v>
      </c>
      <c r="C10" s="17">
        <v>0.27448827520700703</v>
      </c>
      <c r="D10" s="17">
        <v>0.26358468549640701</v>
      </c>
      <c r="E10" s="17">
        <v>0.28532788331869102</v>
      </c>
      <c r="F10" s="17"/>
      <c r="G10" s="17">
        <v>0.25079047127702397</v>
      </c>
      <c r="H10" s="17">
        <v>0.24747123259350101</v>
      </c>
      <c r="I10" s="17">
        <v>0.355722372475332</v>
      </c>
      <c r="J10" s="17">
        <v>0.26308388495208701</v>
      </c>
      <c r="K10" s="17"/>
      <c r="L10" s="17">
        <v>0.271344889697265</v>
      </c>
      <c r="M10" s="17">
        <v>0.26110386596483698</v>
      </c>
      <c r="N10" s="17">
        <v>0.26028252302222499</v>
      </c>
      <c r="O10" s="17">
        <v>0.30749727104055502</v>
      </c>
      <c r="P10" s="17"/>
      <c r="Q10" s="17">
        <v>0.26913156938640398</v>
      </c>
      <c r="R10" s="17">
        <v>0.334178627111056</v>
      </c>
      <c r="S10" s="17">
        <v>0.27022956665875297</v>
      </c>
    </row>
    <row r="11" spans="2:19" x14ac:dyDescent="0.3">
      <c r="B11" s="18" t="s">
        <v>406</v>
      </c>
      <c r="C11" s="17">
        <v>0.15668358095575899</v>
      </c>
      <c r="D11" s="17">
        <v>0.172580364821976</v>
      </c>
      <c r="E11" s="17">
        <v>0.13950216581743399</v>
      </c>
      <c r="F11" s="17"/>
      <c r="G11" s="17">
        <v>0.14953236971651901</v>
      </c>
      <c r="H11" s="17">
        <v>0.146722368023739</v>
      </c>
      <c r="I11" s="17">
        <v>0.142324582054973</v>
      </c>
      <c r="J11" s="17">
        <v>0.189485620298462</v>
      </c>
      <c r="K11" s="17"/>
      <c r="L11" s="17">
        <v>0.19918153367130401</v>
      </c>
      <c r="M11" s="17">
        <v>0.145305865231734</v>
      </c>
      <c r="N11" s="17">
        <v>0.18193465518017299</v>
      </c>
      <c r="O11" s="17">
        <v>9.9135983276629897E-2</v>
      </c>
      <c r="P11" s="17"/>
      <c r="Q11" s="17">
        <v>0.159439556823783</v>
      </c>
      <c r="R11" s="17">
        <v>0.124165661658868</v>
      </c>
      <c r="S11" s="17">
        <v>0.148185815382508</v>
      </c>
    </row>
    <row r="12" spans="2:19" x14ac:dyDescent="0.3">
      <c r="B12" s="18" t="s">
        <v>407</v>
      </c>
      <c r="C12" s="17">
        <v>0.27962628518229699</v>
      </c>
      <c r="D12" s="17">
        <v>0.27201747266802001</v>
      </c>
      <c r="E12" s="17">
        <v>0.28742583233596197</v>
      </c>
      <c r="F12" s="17"/>
      <c r="G12" s="17">
        <v>0.30148330334168</v>
      </c>
      <c r="H12" s="17">
        <v>0.28322532926748301</v>
      </c>
      <c r="I12" s="17">
        <v>0.26129409750985999</v>
      </c>
      <c r="J12" s="17">
        <v>0.26531397743437601</v>
      </c>
      <c r="K12" s="17"/>
      <c r="L12" s="17">
        <v>0.28201796501244802</v>
      </c>
      <c r="M12" s="17">
        <v>0.29380937202334101</v>
      </c>
      <c r="N12" s="17">
        <v>0.26907823623057198</v>
      </c>
      <c r="O12" s="17">
        <v>0.27332179495580999</v>
      </c>
      <c r="P12" s="17"/>
      <c r="Q12" s="17">
        <v>0.28347072100746601</v>
      </c>
      <c r="R12" s="17">
        <v>0.184240499271102</v>
      </c>
      <c r="S12" s="17">
        <v>0.30026010709439399</v>
      </c>
    </row>
    <row r="13" spans="2:19" x14ac:dyDescent="0.3">
      <c r="B13" s="18" t="s">
        <v>408</v>
      </c>
      <c r="C13" s="19">
        <v>0.15953657478105401</v>
      </c>
      <c r="D13" s="19">
        <v>0.15736798032298399</v>
      </c>
      <c r="E13" s="19">
        <v>0.16255111397288999</v>
      </c>
      <c r="F13" s="19"/>
      <c r="G13" s="19">
        <v>0.187109541456534</v>
      </c>
      <c r="H13" s="19">
        <v>0.180849843171141</v>
      </c>
      <c r="I13" s="19">
        <v>0.11675513065422299</v>
      </c>
      <c r="J13" s="19">
        <v>0.139437082781876</v>
      </c>
      <c r="K13" s="19"/>
      <c r="L13" s="19">
        <v>0.14210697219056501</v>
      </c>
      <c r="M13" s="19">
        <v>0.17937375743205</v>
      </c>
      <c r="N13" s="19">
        <v>0.154371350038632</v>
      </c>
      <c r="O13" s="19">
        <v>0.16110672861358799</v>
      </c>
      <c r="P13" s="19"/>
      <c r="Q13" s="19">
        <v>0.154864449755615</v>
      </c>
      <c r="R13" s="19">
        <v>0.21043643405624299</v>
      </c>
      <c r="S13" s="19">
        <v>0.190963296532111</v>
      </c>
    </row>
    <row r="14" spans="2:19" x14ac:dyDescent="0.3">
      <c r="B14" s="16"/>
    </row>
    <row r="15" spans="2:19" x14ac:dyDescent="0.3">
      <c r="B15" t="s">
        <v>51</v>
      </c>
    </row>
    <row r="16" spans="2:19" x14ac:dyDescent="0.3">
      <c r="B16" t="s">
        <v>52</v>
      </c>
    </row>
    <row r="18" spans="2:2" x14ac:dyDescent="0.3">
      <c r="B18"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S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412</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404</v>
      </c>
      <c r="C9" s="17">
        <v>2.8742219001262202E-2</v>
      </c>
      <c r="D9" s="17">
        <v>3.1869839647412697E-2</v>
      </c>
      <c r="E9" s="17">
        <v>2.58625924697274E-2</v>
      </c>
      <c r="F9" s="17"/>
      <c r="G9" s="17">
        <v>3.6798363708471997E-2</v>
      </c>
      <c r="H9" s="17">
        <v>2.5271427795429902E-2</v>
      </c>
      <c r="I9" s="17">
        <v>1.9541869086449101E-2</v>
      </c>
      <c r="J9" s="17">
        <v>2.7521952354392799E-2</v>
      </c>
      <c r="K9" s="17"/>
      <c r="L9" s="17">
        <v>2.14940764574722E-2</v>
      </c>
      <c r="M9" s="17">
        <v>3.9178191574402603E-2</v>
      </c>
      <c r="N9" s="17">
        <v>3.9645759603497303E-2</v>
      </c>
      <c r="O9" s="17">
        <v>1.2891059102532101E-2</v>
      </c>
      <c r="P9" s="17"/>
      <c r="Q9" s="17">
        <v>2.9356928060637801E-2</v>
      </c>
      <c r="R9" s="17">
        <v>4.74843988453829E-2</v>
      </c>
      <c r="S9" s="17">
        <v>2.6195231937821299E-2</v>
      </c>
    </row>
    <row r="10" spans="2:19" x14ac:dyDescent="0.3">
      <c r="B10" s="18" t="s">
        <v>405</v>
      </c>
      <c r="C10" s="17">
        <v>0.120108277157169</v>
      </c>
      <c r="D10" s="17">
        <v>0.116138886564277</v>
      </c>
      <c r="E10" s="17">
        <v>0.124301051226508</v>
      </c>
      <c r="F10" s="17"/>
      <c r="G10" s="17">
        <v>0.104446676880628</v>
      </c>
      <c r="H10" s="17">
        <v>0.114117715144033</v>
      </c>
      <c r="I10" s="17">
        <v>0.124773780932163</v>
      </c>
      <c r="J10" s="17">
        <v>0.142000055944591</v>
      </c>
      <c r="K10" s="17"/>
      <c r="L10" s="17">
        <v>0.116673325747691</v>
      </c>
      <c r="M10" s="17">
        <v>0.12794682530366699</v>
      </c>
      <c r="N10" s="17">
        <v>0.118518347117337</v>
      </c>
      <c r="O10" s="17">
        <v>0.116787790419435</v>
      </c>
      <c r="P10" s="17"/>
      <c r="Q10" s="17">
        <v>0.116778153964224</v>
      </c>
      <c r="R10" s="17">
        <v>0.17241128256329</v>
      </c>
      <c r="S10" s="17">
        <v>0.137838901070753</v>
      </c>
    </row>
    <row r="11" spans="2:19" x14ac:dyDescent="0.3">
      <c r="B11" s="18" t="s">
        <v>406</v>
      </c>
      <c r="C11" s="17">
        <v>0.26757828745447698</v>
      </c>
      <c r="D11" s="17">
        <v>0.27186919508591501</v>
      </c>
      <c r="E11" s="17">
        <v>0.26279383800267597</v>
      </c>
      <c r="F11" s="17"/>
      <c r="G11" s="17">
        <v>0.209891646325359</v>
      </c>
      <c r="H11" s="17">
        <v>0.26353192604417502</v>
      </c>
      <c r="I11" s="17">
        <v>0.30078537145305501</v>
      </c>
      <c r="J11" s="17">
        <v>0.31987369370614799</v>
      </c>
      <c r="K11" s="17"/>
      <c r="L11" s="17">
        <v>0.31770695704420499</v>
      </c>
      <c r="M11" s="17">
        <v>0.26140839736486798</v>
      </c>
      <c r="N11" s="17">
        <v>0.27506862646255997</v>
      </c>
      <c r="O11" s="17">
        <v>0.21600819201496399</v>
      </c>
      <c r="P11" s="17"/>
      <c r="Q11" s="17">
        <v>0.27479344274683598</v>
      </c>
      <c r="R11" s="17">
        <v>0.19461095676066101</v>
      </c>
      <c r="S11" s="17">
        <v>0.20209663478780901</v>
      </c>
    </row>
    <row r="12" spans="2:19" x14ac:dyDescent="0.3">
      <c r="B12" s="18" t="s">
        <v>407</v>
      </c>
      <c r="C12" s="17">
        <v>0.37513859745422501</v>
      </c>
      <c r="D12" s="17">
        <v>0.35709109834606201</v>
      </c>
      <c r="E12" s="17">
        <v>0.392908115123978</v>
      </c>
      <c r="F12" s="17"/>
      <c r="G12" s="17">
        <v>0.38994024321989001</v>
      </c>
      <c r="H12" s="17">
        <v>0.391943026672886</v>
      </c>
      <c r="I12" s="17">
        <v>0.35933660248089699</v>
      </c>
      <c r="J12" s="17">
        <v>0.35075139751387802</v>
      </c>
      <c r="K12" s="17"/>
      <c r="L12" s="17">
        <v>0.36198066396506801</v>
      </c>
      <c r="M12" s="17">
        <v>0.36824833873485902</v>
      </c>
      <c r="N12" s="17">
        <v>0.34170969784979199</v>
      </c>
      <c r="O12" s="17">
        <v>0.43196340235671699</v>
      </c>
      <c r="P12" s="17"/>
      <c r="Q12" s="17">
        <v>0.37669780382274098</v>
      </c>
      <c r="R12" s="17">
        <v>0.28069173253999602</v>
      </c>
      <c r="S12" s="17">
        <v>0.44072295523719601</v>
      </c>
    </row>
    <row r="13" spans="2:19" x14ac:dyDescent="0.3">
      <c r="B13" s="18" t="s">
        <v>408</v>
      </c>
      <c r="C13" s="19">
        <v>0.20843261893286799</v>
      </c>
      <c r="D13" s="19">
        <v>0.22303098035633201</v>
      </c>
      <c r="E13" s="19">
        <v>0.194134403177111</v>
      </c>
      <c r="F13" s="19"/>
      <c r="G13" s="19">
        <v>0.258923069865651</v>
      </c>
      <c r="H13" s="19">
        <v>0.20513590434347601</v>
      </c>
      <c r="I13" s="19">
        <v>0.19556237604743601</v>
      </c>
      <c r="J13" s="19">
        <v>0.15985290048098999</v>
      </c>
      <c r="K13" s="19"/>
      <c r="L13" s="19">
        <v>0.18214497678556299</v>
      </c>
      <c r="M13" s="19">
        <v>0.20321824702220301</v>
      </c>
      <c r="N13" s="19">
        <v>0.225057568966813</v>
      </c>
      <c r="O13" s="19">
        <v>0.22234955610635199</v>
      </c>
      <c r="P13" s="19"/>
      <c r="Q13" s="19">
        <v>0.20237367140556101</v>
      </c>
      <c r="R13" s="19">
        <v>0.30480162929067101</v>
      </c>
      <c r="S13" s="19">
        <v>0.193146276966421</v>
      </c>
    </row>
    <row r="14" spans="2:19" x14ac:dyDescent="0.3">
      <c r="B14" s="16"/>
    </row>
    <row r="15" spans="2:19" x14ac:dyDescent="0.3">
      <c r="B15" t="s">
        <v>51</v>
      </c>
    </row>
    <row r="16" spans="2:19" x14ac:dyDescent="0.3">
      <c r="B16" t="s">
        <v>52</v>
      </c>
    </row>
    <row r="18" spans="2:2" x14ac:dyDescent="0.3">
      <c r="B18"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S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413</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404</v>
      </c>
      <c r="C9" s="17">
        <v>0.14866784812796899</v>
      </c>
      <c r="D9" s="17">
        <v>0.162732243308335</v>
      </c>
      <c r="E9" s="17">
        <v>0.13439264815860899</v>
      </c>
      <c r="F9" s="17"/>
      <c r="G9" s="17">
        <v>0.178176271948741</v>
      </c>
      <c r="H9" s="17">
        <v>0.15703487940628</v>
      </c>
      <c r="I9" s="17">
        <v>0.139588863976463</v>
      </c>
      <c r="J9" s="17">
        <v>0.111758081986922</v>
      </c>
      <c r="K9" s="17"/>
      <c r="L9" s="17">
        <v>0.12172996868858101</v>
      </c>
      <c r="M9" s="17">
        <v>0.14459456820022901</v>
      </c>
      <c r="N9" s="17">
        <v>0.17147115331617599</v>
      </c>
      <c r="O9" s="17">
        <v>0.15530764474098699</v>
      </c>
      <c r="P9" s="17"/>
      <c r="Q9" s="17">
        <v>0.145245224790919</v>
      </c>
      <c r="R9" s="17">
        <v>0.20853266784822899</v>
      </c>
      <c r="S9" s="17">
        <v>0.170400377702733</v>
      </c>
    </row>
    <row r="10" spans="2:19" x14ac:dyDescent="0.3">
      <c r="B10" s="18" t="s">
        <v>405</v>
      </c>
      <c r="C10" s="17">
        <v>0.37071170888094501</v>
      </c>
      <c r="D10" s="17">
        <v>0.35130571885897899</v>
      </c>
      <c r="E10" s="17">
        <v>0.39122424267802902</v>
      </c>
      <c r="F10" s="17"/>
      <c r="G10" s="17">
        <v>0.36484976290552001</v>
      </c>
      <c r="H10" s="17">
        <v>0.37140941947106698</v>
      </c>
      <c r="I10" s="17">
        <v>0.36179818984098699</v>
      </c>
      <c r="J10" s="17">
        <v>0.38137408891864399</v>
      </c>
      <c r="K10" s="17"/>
      <c r="L10" s="17">
        <v>0.36211858989378698</v>
      </c>
      <c r="M10" s="17">
        <v>0.34605201730842999</v>
      </c>
      <c r="N10" s="17">
        <v>0.351588950416718</v>
      </c>
      <c r="O10" s="17">
        <v>0.426692092550508</v>
      </c>
      <c r="P10" s="17"/>
      <c r="Q10" s="17">
        <v>0.37917833440259202</v>
      </c>
      <c r="R10" s="17">
        <v>0.34150263517912399</v>
      </c>
      <c r="S10" s="17">
        <v>0.31522373829598199</v>
      </c>
    </row>
    <row r="11" spans="2:19" x14ac:dyDescent="0.3">
      <c r="B11" s="18" t="s">
        <v>406</v>
      </c>
      <c r="C11" s="17">
        <v>0.309762684608339</v>
      </c>
      <c r="D11" s="17">
        <v>0.30511228650170602</v>
      </c>
      <c r="E11" s="17">
        <v>0.31204993581309998</v>
      </c>
      <c r="F11" s="17"/>
      <c r="G11" s="17">
        <v>0.30134879796472303</v>
      </c>
      <c r="H11" s="17">
        <v>0.32075213736324898</v>
      </c>
      <c r="I11" s="17">
        <v>0.30662445221219198</v>
      </c>
      <c r="J11" s="17">
        <v>0.31472765061306801</v>
      </c>
      <c r="K11" s="17"/>
      <c r="L11" s="17">
        <v>0.351836839124468</v>
      </c>
      <c r="M11" s="17">
        <v>0.34074828494188403</v>
      </c>
      <c r="N11" s="17">
        <v>0.289695672090238</v>
      </c>
      <c r="O11" s="17">
        <v>0.255914998966495</v>
      </c>
      <c r="P11" s="17"/>
      <c r="Q11" s="17">
        <v>0.30548915113672098</v>
      </c>
      <c r="R11" s="17">
        <v>0.278461997427908</v>
      </c>
      <c r="S11" s="17">
        <v>0.31971748454154097</v>
      </c>
    </row>
    <row r="12" spans="2:19" x14ac:dyDescent="0.3">
      <c r="B12" s="18" t="s">
        <v>407</v>
      </c>
      <c r="C12" s="17">
        <v>0.12650493391524301</v>
      </c>
      <c r="D12" s="17">
        <v>0.13087276236982501</v>
      </c>
      <c r="E12" s="17">
        <v>0.123221197639122</v>
      </c>
      <c r="F12" s="17"/>
      <c r="G12" s="17">
        <v>0.11823872460618599</v>
      </c>
      <c r="H12" s="17">
        <v>0.11164918732049101</v>
      </c>
      <c r="I12" s="17">
        <v>0.13888210443826299</v>
      </c>
      <c r="J12" s="17">
        <v>0.14181354266945201</v>
      </c>
      <c r="K12" s="17"/>
      <c r="L12" s="17">
        <v>0.120760497522848</v>
      </c>
      <c r="M12" s="17">
        <v>0.117668220988784</v>
      </c>
      <c r="N12" s="17">
        <v>0.14042312169066801</v>
      </c>
      <c r="O12" s="17">
        <v>0.126728771290539</v>
      </c>
      <c r="P12" s="17"/>
      <c r="Q12" s="17">
        <v>0.12601908489219801</v>
      </c>
      <c r="R12" s="17">
        <v>0.105129602354502</v>
      </c>
      <c r="S12" s="17">
        <v>0.160997757479902</v>
      </c>
    </row>
    <row r="13" spans="2:19" x14ac:dyDescent="0.3">
      <c r="B13" s="18" t="s">
        <v>408</v>
      </c>
      <c r="C13" s="19">
        <v>4.4352824467503903E-2</v>
      </c>
      <c r="D13" s="19">
        <v>4.9976988961154899E-2</v>
      </c>
      <c r="E13" s="19">
        <v>3.9111975711140001E-2</v>
      </c>
      <c r="F13" s="19"/>
      <c r="G13" s="19">
        <v>3.7386442574829599E-2</v>
      </c>
      <c r="H13" s="19">
        <v>3.9154376438912897E-2</v>
      </c>
      <c r="I13" s="19">
        <v>5.3106389532095601E-2</v>
      </c>
      <c r="J13" s="19">
        <v>5.03266358119141E-2</v>
      </c>
      <c r="K13" s="19"/>
      <c r="L13" s="19">
        <v>4.35541047703163E-2</v>
      </c>
      <c r="M13" s="19">
        <v>5.09369085606741E-2</v>
      </c>
      <c r="N13" s="19">
        <v>4.6821102486199098E-2</v>
      </c>
      <c r="O13" s="19">
        <v>3.5356492451470697E-2</v>
      </c>
      <c r="P13" s="19"/>
      <c r="Q13" s="19">
        <v>4.4068204777569703E-2</v>
      </c>
      <c r="R13" s="19">
        <v>6.6373097190236804E-2</v>
      </c>
      <c r="S13" s="19">
        <v>3.3660641979841401E-2</v>
      </c>
    </row>
    <row r="14" spans="2:19" x14ac:dyDescent="0.3">
      <c r="B14" s="16"/>
    </row>
    <row r="15" spans="2:19" x14ac:dyDescent="0.3">
      <c r="B15" t="s">
        <v>51</v>
      </c>
    </row>
    <row r="16" spans="2:19" x14ac:dyDescent="0.3">
      <c r="B16" t="s">
        <v>52</v>
      </c>
    </row>
    <row r="18" spans="2:2" x14ac:dyDescent="0.3">
      <c r="B18"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S36"/>
  <sheetViews>
    <sheetView showGridLines="0" topLeftCell="A25"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435</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28.8" x14ac:dyDescent="0.3">
      <c r="B9" s="18" t="s">
        <v>414</v>
      </c>
      <c r="C9" s="17">
        <v>0.49661997506981898</v>
      </c>
      <c r="D9" s="17">
        <v>0.49027648184870898</v>
      </c>
      <c r="E9" s="17">
        <v>0.50031178909016605</v>
      </c>
      <c r="F9" s="17"/>
      <c r="G9" s="17">
        <v>0.48848636811920698</v>
      </c>
      <c r="H9" s="17">
        <v>0.52923689500465898</v>
      </c>
      <c r="I9" s="17">
        <v>0.50744311304624301</v>
      </c>
      <c r="J9" s="17">
        <v>0.46400246729772099</v>
      </c>
      <c r="K9" s="17"/>
      <c r="L9" s="17">
        <v>0.44727355485892301</v>
      </c>
      <c r="M9" s="17">
        <v>0.47647464265794898</v>
      </c>
      <c r="N9" s="17">
        <v>0.49990728878499702</v>
      </c>
      <c r="O9" s="17">
        <v>0.56419353019430796</v>
      </c>
      <c r="P9" s="17"/>
      <c r="Q9" s="17">
        <v>0.49688767817504198</v>
      </c>
      <c r="R9" s="17">
        <v>0.43142698707344801</v>
      </c>
      <c r="S9" s="17">
        <v>0.44993590511040399</v>
      </c>
    </row>
    <row r="10" spans="2:19" x14ac:dyDescent="0.3">
      <c r="B10" s="18" t="s">
        <v>415</v>
      </c>
      <c r="C10" s="17">
        <v>0.478567278197916</v>
      </c>
      <c r="D10" s="17">
        <v>0.46258787856554701</v>
      </c>
      <c r="E10" s="17">
        <v>0.49093369514030999</v>
      </c>
      <c r="F10" s="17"/>
      <c r="G10" s="17">
        <v>0.46738310404887501</v>
      </c>
      <c r="H10" s="17">
        <v>0.48774998107415002</v>
      </c>
      <c r="I10" s="17">
        <v>0.481485972686374</v>
      </c>
      <c r="J10" s="17">
        <v>0.48297467507574099</v>
      </c>
      <c r="K10" s="17"/>
      <c r="L10" s="17">
        <v>0.44596100466542399</v>
      </c>
      <c r="M10" s="17">
        <v>0.445845353849115</v>
      </c>
      <c r="N10" s="17">
        <v>0.45911606312224201</v>
      </c>
      <c r="O10" s="17">
        <v>0.56763643517722695</v>
      </c>
      <c r="P10" s="17"/>
      <c r="Q10" s="17">
        <v>0.48129812533209798</v>
      </c>
      <c r="R10" s="17">
        <v>0.396312795625957</v>
      </c>
      <c r="S10" s="17">
        <v>0.44322009428585701</v>
      </c>
    </row>
    <row r="11" spans="2:19" ht="43.2" x14ac:dyDescent="0.3">
      <c r="B11" s="18" t="s">
        <v>416</v>
      </c>
      <c r="C11" s="17">
        <v>0.47007967606318601</v>
      </c>
      <c r="D11" s="17">
        <v>0.44447562680716102</v>
      </c>
      <c r="E11" s="17">
        <v>0.49342383535201101</v>
      </c>
      <c r="F11" s="17"/>
      <c r="G11" s="17">
        <v>0.430088785528288</v>
      </c>
      <c r="H11" s="17">
        <v>0.47569258141312698</v>
      </c>
      <c r="I11" s="17">
        <v>0.52015846925796205</v>
      </c>
      <c r="J11" s="17">
        <v>0.46764930590252402</v>
      </c>
      <c r="K11" s="17"/>
      <c r="L11" s="17">
        <v>0.37303237177423199</v>
      </c>
      <c r="M11" s="17">
        <v>0.45708410313376702</v>
      </c>
      <c r="N11" s="17">
        <v>0.50160338334143395</v>
      </c>
      <c r="O11" s="17">
        <v>0.54703179301160199</v>
      </c>
      <c r="P11" s="17"/>
      <c r="Q11" s="17">
        <v>0.471943297791384</v>
      </c>
      <c r="R11" s="17">
        <v>0.37752054977758398</v>
      </c>
      <c r="S11" s="17">
        <v>0.47394156944445898</v>
      </c>
    </row>
    <row r="12" spans="2:19" ht="43.2" x14ac:dyDescent="0.3">
      <c r="B12" s="18" t="s">
        <v>417</v>
      </c>
      <c r="C12" s="17">
        <v>0.41129795396955199</v>
      </c>
      <c r="D12" s="17">
        <v>0.41347457872076099</v>
      </c>
      <c r="E12" s="17">
        <v>0.40570676171839098</v>
      </c>
      <c r="F12" s="17"/>
      <c r="G12" s="17">
        <v>0.42456599931848399</v>
      </c>
      <c r="H12" s="17">
        <v>0.40642530420133299</v>
      </c>
      <c r="I12" s="17">
        <v>0.40765169040100802</v>
      </c>
      <c r="J12" s="17">
        <v>0.40300570734614399</v>
      </c>
      <c r="K12" s="17"/>
      <c r="L12" s="17">
        <v>0.32867573068644301</v>
      </c>
      <c r="M12" s="17">
        <v>0.40883077452792899</v>
      </c>
      <c r="N12" s="17">
        <v>0.46153045676925902</v>
      </c>
      <c r="O12" s="17">
        <v>0.44217003584976899</v>
      </c>
      <c r="P12" s="17"/>
      <c r="Q12" s="17">
        <v>0.39927764018518802</v>
      </c>
      <c r="R12" s="17">
        <v>0.50830396348659201</v>
      </c>
      <c r="S12" s="17">
        <v>0.41625463704071503</v>
      </c>
    </row>
    <row r="13" spans="2:19" x14ac:dyDescent="0.3">
      <c r="B13" s="18" t="s">
        <v>418</v>
      </c>
      <c r="C13" s="17">
        <v>0.39521166096973098</v>
      </c>
      <c r="D13" s="17">
        <v>0.38042458416262298</v>
      </c>
      <c r="E13" s="17">
        <v>0.40723284715059099</v>
      </c>
      <c r="F13" s="17"/>
      <c r="G13" s="17">
        <v>0.39132886569957098</v>
      </c>
      <c r="H13" s="17">
        <v>0.40018595532608298</v>
      </c>
      <c r="I13" s="17">
        <v>0.416224738081171</v>
      </c>
      <c r="J13" s="17">
        <v>0.37712144058646901</v>
      </c>
      <c r="K13" s="17"/>
      <c r="L13" s="17">
        <v>0.30979789975333899</v>
      </c>
      <c r="M13" s="17">
        <v>0.42122780601834198</v>
      </c>
      <c r="N13" s="17">
        <v>0.40495380921227397</v>
      </c>
      <c r="O13" s="17">
        <v>0.44193339903745998</v>
      </c>
      <c r="P13" s="17"/>
      <c r="Q13" s="17">
        <v>0.39483884829968902</v>
      </c>
      <c r="R13" s="17">
        <v>0.38078445688295398</v>
      </c>
      <c r="S13" s="17">
        <v>0.39561241664930802</v>
      </c>
    </row>
    <row r="14" spans="2:19" ht="57.6" x14ac:dyDescent="0.3">
      <c r="B14" s="18" t="s">
        <v>419</v>
      </c>
      <c r="C14" s="17">
        <v>0.37517869543219701</v>
      </c>
      <c r="D14" s="17">
        <v>0.38182574913853401</v>
      </c>
      <c r="E14" s="17">
        <v>0.36481206201622501</v>
      </c>
      <c r="F14" s="17"/>
      <c r="G14" s="17">
        <v>0.34895312589433602</v>
      </c>
      <c r="H14" s="17">
        <v>0.37720999276837303</v>
      </c>
      <c r="I14" s="17">
        <v>0.41927854804748199</v>
      </c>
      <c r="J14" s="17">
        <v>0.36805279250843398</v>
      </c>
      <c r="K14" s="17"/>
      <c r="L14" s="17">
        <v>0.30781620052157799</v>
      </c>
      <c r="M14" s="17">
        <v>0.372172653510911</v>
      </c>
      <c r="N14" s="17">
        <v>0.388194331421433</v>
      </c>
      <c r="O14" s="17">
        <v>0.43169213357430802</v>
      </c>
      <c r="P14" s="17"/>
      <c r="Q14" s="17">
        <v>0.371595005652474</v>
      </c>
      <c r="R14" s="17">
        <v>0.36017648704134603</v>
      </c>
      <c r="S14" s="17">
        <v>0.32859662257771199</v>
      </c>
    </row>
    <row r="15" spans="2:19" ht="43.2" x14ac:dyDescent="0.3">
      <c r="B15" s="18" t="s">
        <v>420</v>
      </c>
      <c r="C15" s="17">
        <v>0.36734984466114401</v>
      </c>
      <c r="D15" s="17">
        <v>0.37645968816851999</v>
      </c>
      <c r="E15" s="17">
        <v>0.35529574195810598</v>
      </c>
      <c r="F15" s="17"/>
      <c r="G15" s="17">
        <v>0.33621900429065199</v>
      </c>
      <c r="H15" s="17">
        <v>0.38279471142798699</v>
      </c>
      <c r="I15" s="17">
        <v>0.39004440209941199</v>
      </c>
      <c r="J15" s="17">
        <v>0.36917389573188403</v>
      </c>
      <c r="K15" s="17"/>
      <c r="L15" s="17">
        <v>0.30308640631649802</v>
      </c>
      <c r="M15" s="17">
        <v>0.35884610021685298</v>
      </c>
      <c r="N15" s="17">
        <v>0.37467832448567601</v>
      </c>
      <c r="O15" s="17">
        <v>0.43287140878279301</v>
      </c>
      <c r="P15" s="17"/>
      <c r="Q15" s="17">
        <v>0.36723698489262402</v>
      </c>
      <c r="R15" s="17">
        <v>0.32392646178508</v>
      </c>
      <c r="S15" s="17">
        <v>0.32237510597853197</v>
      </c>
    </row>
    <row r="16" spans="2:19" ht="43.2" x14ac:dyDescent="0.3">
      <c r="B16" s="18" t="s">
        <v>421</v>
      </c>
      <c r="C16" s="17">
        <v>0.354797373541683</v>
      </c>
      <c r="D16" s="17">
        <v>0.36588164980573001</v>
      </c>
      <c r="E16" s="17">
        <v>0.34062240148749001</v>
      </c>
      <c r="F16" s="17"/>
      <c r="G16" s="17">
        <v>0.39276962570442298</v>
      </c>
      <c r="H16" s="17">
        <v>0.36248446007731999</v>
      </c>
      <c r="I16" s="17">
        <v>0.35263770935362099</v>
      </c>
      <c r="J16" s="17">
        <v>0.30121121879238399</v>
      </c>
      <c r="K16" s="17"/>
      <c r="L16" s="17">
        <v>0.306628775687948</v>
      </c>
      <c r="M16" s="17">
        <v>0.32537146417364299</v>
      </c>
      <c r="N16" s="17">
        <v>0.39053766023393699</v>
      </c>
      <c r="O16" s="17">
        <v>0.396073222362682</v>
      </c>
      <c r="P16" s="17"/>
      <c r="Q16" s="17">
        <v>0.34982570938165802</v>
      </c>
      <c r="R16" s="17">
        <v>0.376687217845176</v>
      </c>
      <c r="S16" s="17">
        <v>0.33590679872020801</v>
      </c>
    </row>
    <row r="17" spans="2:19" ht="72" x14ac:dyDescent="0.3">
      <c r="B17" s="18" t="s">
        <v>422</v>
      </c>
      <c r="C17" s="17">
        <v>0.33456367215482802</v>
      </c>
      <c r="D17" s="17">
        <v>0.35173797001227097</v>
      </c>
      <c r="E17" s="17">
        <v>0.31686790228060002</v>
      </c>
      <c r="F17" s="17"/>
      <c r="G17" s="17">
        <v>0.33171355761863303</v>
      </c>
      <c r="H17" s="17">
        <v>0.35438723969589198</v>
      </c>
      <c r="I17" s="17">
        <v>0.34971983971679399</v>
      </c>
      <c r="J17" s="17">
        <v>0.30102822398750101</v>
      </c>
      <c r="K17" s="17"/>
      <c r="L17" s="17">
        <v>0.263785987900023</v>
      </c>
      <c r="M17" s="17">
        <v>0.35937563039055698</v>
      </c>
      <c r="N17" s="17">
        <v>0.36686345478504401</v>
      </c>
      <c r="O17" s="17">
        <v>0.34351429663860999</v>
      </c>
      <c r="P17" s="17"/>
      <c r="Q17" s="17">
        <v>0.33236638717829797</v>
      </c>
      <c r="R17" s="17">
        <v>0.28512392590693297</v>
      </c>
      <c r="S17" s="17">
        <v>0.33547471461145101</v>
      </c>
    </row>
    <row r="18" spans="2:19" ht="57.6" x14ac:dyDescent="0.3">
      <c r="B18" s="18" t="s">
        <v>423</v>
      </c>
      <c r="C18" s="17">
        <v>0.33126178822684199</v>
      </c>
      <c r="D18" s="17">
        <v>0.33612393519554401</v>
      </c>
      <c r="E18" s="17">
        <v>0.32434836785356502</v>
      </c>
      <c r="F18" s="17"/>
      <c r="G18" s="17">
        <v>0.33107468068583701</v>
      </c>
      <c r="H18" s="17">
        <v>0.34934158575227298</v>
      </c>
      <c r="I18" s="17">
        <v>0.34415731273100603</v>
      </c>
      <c r="J18" s="17">
        <v>0.29798378450881902</v>
      </c>
      <c r="K18" s="17"/>
      <c r="L18" s="17">
        <v>0.24346568293118401</v>
      </c>
      <c r="M18" s="17">
        <v>0.357647134548777</v>
      </c>
      <c r="N18" s="17">
        <v>0.35890923240350198</v>
      </c>
      <c r="O18" s="17">
        <v>0.360569153011296</v>
      </c>
      <c r="P18" s="17"/>
      <c r="Q18" s="17">
        <v>0.32905049441626899</v>
      </c>
      <c r="R18" s="17">
        <v>0.39871980193592899</v>
      </c>
      <c r="S18" s="17">
        <v>0.28614943287292299</v>
      </c>
    </row>
    <row r="19" spans="2:19" ht="57.6" x14ac:dyDescent="0.3">
      <c r="B19" s="18" t="s">
        <v>424</v>
      </c>
      <c r="C19" s="17">
        <v>0.28333062595589797</v>
      </c>
      <c r="D19" s="17">
        <v>0.26778298564977399</v>
      </c>
      <c r="E19" s="17">
        <v>0.29668869667045</v>
      </c>
      <c r="F19" s="17"/>
      <c r="G19" s="17">
        <v>0.23207004577512699</v>
      </c>
      <c r="H19" s="17">
        <v>0.27365835580775399</v>
      </c>
      <c r="I19" s="17">
        <v>0.332550359987279</v>
      </c>
      <c r="J19" s="17">
        <v>0.31237764337302998</v>
      </c>
      <c r="K19" s="17"/>
      <c r="L19" s="17">
        <v>0.20805378555121101</v>
      </c>
      <c r="M19" s="17">
        <v>0.27435217006572499</v>
      </c>
      <c r="N19" s="17">
        <v>0.29672276319351798</v>
      </c>
      <c r="O19" s="17">
        <v>0.35381005898615198</v>
      </c>
      <c r="P19" s="17"/>
      <c r="Q19" s="17">
        <v>0.27168580226647598</v>
      </c>
      <c r="R19" s="17">
        <v>0.30652208301189998</v>
      </c>
      <c r="S19" s="17">
        <v>0.29436847569487801</v>
      </c>
    </row>
    <row r="20" spans="2:19" ht="43.2" x14ac:dyDescent="0.3">
      <c r="B20" s="18" t="s">
        <v>425</v>
      </c>
      <c r="C20" s="17">
        <v>0.27102619713354797</v>
      </c>
      <c r="D20" s="17">
        <v>0.27689945981012798</v>
      </c>
      <c r="E20" s="17">
        <v>0.263576888076616</v>
      </c>
      <c r="F20" s="17"/>
      <c r="G20" s="17">
        <v>0.27241557556023499</v>
      </c>
      <c r="H20" s="17">
        <v>0.24870440483718501</v>
      </c>
      <c r="I20" s="17">
        <v>0.30486319528064199</v>
      </c>
      <c r="J20" s="17">
        <v>0.263333084956833</v>
      </c>
      <c r="K20" s="17"/>
      <c r="L20" s="17">
        <v>0.174421312052046</v>
      </c>
      <c r="M20" s="17">
        <v>0.24784291688997301</v>
      </c>
      <c r="N20" s="17">
        <v>0.30080623197096401</v>
      </c>
      <c r="O20" s="17">
        <v>0.36044349296490702</v>
      </c>
      <c r="P20" s="17"/>
      <c r="Q20" s="17">
        <v>0.25931282583801701</v>
      </c>
      <c r="R20" s="17">
        <v>0.28741343415774401</v>
      </c>
      <c r="S20" s="17">
        <v>0.27997889998250503</v>
      </c>
    </row>
    <row r="21" spans="2:19" ht="43.2" x14ac:dyDescent="0.3">
      <c r="B21" s="18" t="s">
        <v>426</v>
      </c>
      <c r="C21" s="17">
        <v>0.25698609663482003</v>
      </c>
      <c r="D21" s="17">
        <v>0.26503419007715601</v>
      </c>
      <c r="E21" s="17">
        <v>0.24562104839943999</v>
      </c>
      <c r="F21" s="17"/>
      <c r="G21" s="17">
        <v>0.28455149056350398</v>
      </c>
      <c r="H21" s="17">
        <v>0.27236518918211</v>
      </c>
      <c r="I21" s="17">
        <v>0.26223665089597897</v>
      </c>
      <c r="J21" s="17">
        <v>0.20188858757938</v>
      </c>
      <c r="K21" s="17"/>
      <c r="L21" s="17">
        <v>0.16586291236568301</v>
      </c>
      <c r="M21" s="17">
        <v>0.26672244066350098</v>
      </c>
      <c r="N21" s="17">
        <v>0.28870200587806</v>
      </c>
      <c r="O21" s="17">
        <v>0.30321993621403698</v>
      </c>
      <c r="P21" s="17"/>
      <c r="Q21" s="17">
        <v>0.247325715825394</v>
      </c>
      <c r="R21" s="17">
        <v>0.33379260174676501</v>
      </c>
      <c r="S21" s="17">
        <v>0.239337998972563</v>
      </c>
    </row>
    <row r="22" spans="2:19" ht="28.8" x14ac:dyDescent="0.3">
      <c r="B22" s="18" t="s">
        <v>427</v>
      </c>
      <c r="C22" s="17">
        <v>0.196028662148303</v>
      </c>
      <c r="D22" s="17">
        <v>0.20735629681274001</v>
      </c>
      <c r="E22" s="17">
        <v>0.18181497386877199</v>
      </c>
      <c r="F22" s="17"/>
      <c r="G22" s="17">
        <v>0.232670493225095</v>
      </c>
      <c r="H22" s="17">
        <v>0.18675073573479001</v>
      </c>
      <c r="I22" s="17">
        <v>0.182398494153761</v>
      </c>
      <c r="J22" s="17">
        <v>0.174784986731474</v>
      </c>
      <c r="K22" s="17"/>
      <c r="L22" s="17">
        <v>0.150089538481776</v>
      </c>
      <c r="M22" s="17">
        <v>0.18369229002538301</v>
      </c>
      <c r="N22" s="17">
        <v>0.21287737636853299</v>
      </c>
      <c r="O22" s="17">
        <v>0.23705754220919401</v>
      </c>
      <c r="P22" s="17"/>
      <c r="Q22" s="17">
        <v>0.196203227270487</v>
      </c>
      <c r="R22" s="17">
        <v>0.16839449498404299</v>
      </c>
      <c r="S22" s="17">
        <v>0.213423492860571</v>
      </c>
    </row>
    <row r="23" spans="2:19" ht="43.2" x14ac:dyDescent="0.3">
      <c r="B23" s="18" t="s">
        <v>428</v>
      </c>
      <c r="C23" s="17">
        <v>0.176114953268032</v>
      </c>
      <c r="D23" s="17">
        <v>0.167194422370253</v>
      </c>
      <c r="E23" s="17">
        <v>0.18389212950168901</v>
      </c>
      <c r="F23" s="17"/>
      <c r="G23" s="17">
        <v>0.15427167171473299</v>
      </c>
      <c r="H23" s="17">
        <v>0.17434295308749401</v>
      </c>
      <c r="I23" s="17">
        <v>0.205017869029372</v>
      </c>
      <c r="J23" s="17">
        <v>0.17764643183783699</v>
      </c>
      <c r="K23" s="17"/>
      <c r="L23" s="17">
        <v>0.15148881210618101</v>
      </c>
      <c r="M23" s="17">
        <v>0.139274630804467</v>
      </c>
      <c r="N23" s="17">
        <v>0.17697744420469999</v>
      </c>
      <c r="O23" s="17">
        <v>0.23965175886334</v>
      </c>
      <c r="P23" s="17"/>
      <c r="Q23" s="17">
        <v>0.169843490307998</v>
      </c>
      <c r="R23" s="17">
        <v>0.20285333230459901</v>
      </c>
      <c r="S23" s="17">
        <v>0.18448004034415399</v>
      </c>
    </row>
    <row r="24" spans="2:19" ht="57.6" x14ac:dyDescent="0.3">
      <c r="B24" s="18" t="s">
        <v>429</v>
      </c>
      <c r="C24" s="17">
        <v>0.174660435469602</v>
      </c>
      <c r="D24" s="17">
        <v>0.187224888511663</v>
      </c>
      <c r="E24" s="17">
        <v>0.16115395756329001</v>
      </c>
      <c r="F24" s="17"/>
      <c r="G24" s="17">
        <v>0.18737282484516801</v>
      </c>
      <c r="H24" s="17">
        <v>0.16381951122053001</v>
      </c>
      <c r="I24" s="17">
        <v>0.183569332405494</v>
      </c>
      <c r="J24" s="17">
        <v>0.16187885134340699</v>
      </c>
      <c r="K24" s="17"/>
      <c r="L24" s="17">
        <v>0.13420510337289401</v>
      </c>
      <c r="M24" s="17">
        <v>0.18023469364067901</v>
      </c>
      <c r="N24" s="17">
        <v>0.200847383167647</v>
      </c>
      <c r="O24" s="17">
        <v>0.1807176779779</v>
      </c>
      <c r="P24" s="17"/>
      <c r="Q24" s="17">
        <v>0.170717490830609</v>
      </c>
      <c r="R24" s="17">
        <v>0.22010750907377799</v>
      </c>
      <c r="S24" s="17">
        <v>0.187429637713143</v>
      </c>
    </row>
    <row r="25" spans="2:19" ht="86.4" x14ac:dyDescent="0.3">
      <c r="B25" s="18" t="s">
        <v>430</v>
      </c>
      <c r="C25" s="17">
        <v>0.16919848884734801</v>
      </c>
      <c r="D25" s="17">
        <v>0.18044312567766499</v>
      </c>
      <c r="E25" s="17">
        <v>0.156230968214321</v>
      </c>
      <c r="F25" s="17"/>
      <c r="G25" s="17">
        <v>0.17649516006909899</v>
      </c>
      <c r="H25" s="17">
        <v>0.193053080594597</v>
      </c>
      <c r="I25" s="17">
        <v>0.17076728119993601</v>
      </c>
      <c r="J25" s="17">
        <v>0.13087186810740001</v>
      </c>
      <c r="K25" s="17"/>
      <c r="L25" s="17">
        <v>0.125561373520852</v>
      </c>
      <c r="M25" s="17">
        <v>0.175074423914447</v>
      </c>
      <c r="N25" s="17">
        <v>0.185173268743444</v>
      </c>
      <c r="O25" s="17">
        <v>0.18917441462163401</v>
      </c>
      <c r="P25" s="17"/>
      <c r="Q25" s="17">
        <v>0.15260931705948999</v>
      </c>
      <c r="R25" s="17">
        <v>0.221172107903678</v>
      </c>
      <c r="S25" s="17">
        <v>0.19471846472128801</v>
      </c>
    </row>
    <row r="26" spans="2:19" ht="43.2" x14ac:dyDescent="0.3">
      <c r="B26" s="18" t="s">
        <v>431</v>
      </c>
      <c r="C26" s="17">
        <v>0.168945666645228</v>
      </c>
      <c r="D26" s="17">
        <v>0.16659738459508899</v>
      </c>
      <c r="E26" s="17">
        <v>0.170953529570254</v>
      </c>
      <c r="F26" s="17"/>
      <c r="G26" s="17">
        <v>0.14944158573531599</v>
      </c>
      <c r="H26" s="17">
        <v>0.16366764946639201</v>
      </c>
      <c r="I26" s="17">
        <v>0.193829079929523</v>
      </c>
      <c r="J26" s="17">
        <v>0.17722940859901201</v>
      </c>
      <c r="K26" s="17"/>
      <c r="L26" s="17">
        <v>0.160395213847662</v>
      </c>
      <c r="M26" s="17">
        <v>0.16829950598017501</v>
      </c>
      <c r="N26" s="17">
        <v>0.20080535929229301</v>
      </c>
      <c r="O26" s="17">
        <v>0.143680314120675</v>
      </c>
      <c r="P26" s="17"/>
      <c r="Q26" s="17">
        <v>0.16920057811328701</v>
      </c>
      <c r="R26" s="17">
        <v>0.15609947573921601</v>
      </c>
      <c r="S26" s="17">
        <v>0.15899201665478699</v>
      </c>
    </row>
    <row r="27" spans="2:19" ht="43.2" x14ac:dyDescent="0.3">
      <c r="B27" s="18" t="s">
        <v>432</v>
      </c>
      <c r="C27" s="17">
        <v>0.14734849477557699</v>
      </c>
      <c r="D27" s="17">
        <v>0.13620264603761301</v>
      </c>
      <c r="E27" s="17">
        <v>0.15859537504202401</v>
      </c>
      <c r="F27" s="17"/>
      <c r="G27" s="17">
        <v>0.15768558921675599</v>
      </c>
      <c r="H27" s="17">
        <v>0.160127477707358</v>
      </c>
      <c r="I27" s="17">
        <v>0.15535924348999899</v>
      </c>
      <c r="J27" s="17">
        <v>0.11087814059331901</v>
      </c>
      <c r="K27" s="17"/>
      <c r="L27" s="17">
        <v>0.108812167274503</v>
      </c>
      <c r="M27" s="17">
        <v>0.12085160159265</v>
      </c>
      <c r="N27" s="17">
        <v>0.15855739933384999</v>
      </c>
      <c r="O27" s="17">
        <v>0.20239982964629899</v>
      </c>
      <c r="P27" s="17"/>
      <c r="Q27" s="17">
        <v>0.13839761749792701</v>
      </c>
      <c r="R27" s="17">
        <v>0.190682324776797</v>
      </c>
      <c r="S27" s="17">
        <v>0.14566430070679101</v>
      </c>
    </row>
    <row r="28" spans="2:19" ht="43.2" x14ac:dyDescent="0.3">
      <c r="B28" s="18" t="s">
        <v>433</v>
      </c>
      <c r="C28" s="17">
        <v>0.13264222794310199</v>
      </c>
      <c r="D28" s="17">
        <v>0.150465219861871</v>
      </c>
      <c r="E28" s="17">
        <v>0.115451224842837</v>
      </c>
      <c r="F28" s="17"/>
      <c r="G28" s="17">
        <v>0.15909247848665301</v>
      </c>
      <c r="H28" s="17">
        <v>0.13889575093020101</v>
      </c>
      <c r="I28" s="17">
        <v>0.146722107466117</v>
      </c>
      <c r="J28" s="17">
        <v>8.067846672298E-2</v>
      </c>
      <c r="K28" s="17"/>
      <c r="L28" s="17">
        <v>7.0489123716083998E-2</v>
      </c>
      <c r="M28" s="17">
        <v>0.11996094904117099</v>
      </c>
      <c r="N28" s="17">
        <v>0.146721485740477</v>
      </c>
      <c r="O28" s="17">
        <v>0.19325837049632999</v>
      </c>
      <c r="P28" s="17"/>
      <c r="Q28" s="17">
        <v>0.12082685061703299</v>
      </c>
      <c r="R28" s="17">
        <v>0.19228489478255201</v>
      </c>
      <c r="S28" s="17">
        <v>0.15607064522025901</v>
      </c>
    </row>
    <row r="29" spans="2:19" ht="43.2" x14ac:dyDescent="0.3">
      <c r="B29" s="18" t="s">
        <v>434</v>
      </c>
      <c r="C29" s="17">
        <v>8.8754310238911394E-2</v>
      </c>
      <c r="D29" s="17">
        <v>8.3946821767395902E-2</v>
      </c>
      <c r="E29" s="17">
        <v>9.3704497597353206E-2</v>
      </c>
      <c r="F29" s="17"/>
      <c r="G29" s="17">
        <v>9.7403271256551002E-2</v>
      </c>
      <c r="H29" s="17">
        <v>9.31938935255964E-2</v>
      </c>
      <c r="I29" s="17">
        <v>9.02535239198584E-2</v>
      </c>
      <c r="J29" s="17">
        <v>7.0998514453996103E-2</v>
      </c>
      <c r="K29" s="17"/>
      <c r="L29" s="17">
        <v>6.8078912874968103E-2</v>
      </c>
      <c r="M29" s="17">
        <v>8.2320167382040704E-2</v>
      </c>
      <c r="N29" s="17">
        <v>0.11217760053246401</v>
      </c>
      <c r="O29" s="17">
        <v>9.1013389825071997E-2</v>
      </c>
      <c r="P29" s="17"/>
      <c r="Q29" s="17">
        <v>8.3154484259154393E-2</v>
      </c>
      <c r="R29" s="17">
        <v>0.14327263497868101</v>
      </c>
      <c r="S29" s="17">
        <v>0.12116076292339401</v>
      </c>
    </row>
    <row r="30" spans="2:19" x14ac:dyDescent="0.3">
      <c r="B30" s="18" t="s">
        <v>78</v>
      </c>
      <c r="C30" s="17">
        <v>5.73470580288186E-2</v>
      </c>
      <c r="D30" s="17">
        <v>6.1232558234506497E-2</v>
      </c>
      <c r="E30" s="17">
        <v>5.3954501549095403E-2</v>
      </c>
      <c r="F30" s="17"/>
      <c r="G30" s="17">
        <v>4.0243860455351103E-2</v>
      </c>
      <c r="H30" s="17">
        <v>4.7364098539040299E-2</v>
      </c>
      <c r="I30" s="17">
        <v>5.2932886062226299E-2</v>
      </c>
      <c r="J30" s="17">
        <v>9.6039317648640002E-2</v>
      </c>
      <c r="K30" s="17"/>
      <c r="L30" s="17">
        <v>7.9765322164936495E-2</v>
      </c>
      <c r="M30" s="17">
        <v>5.5377923689269998E-2</v>
      </c>
      <c r="N30" s="17">
        <v>5.8494220140770999E-2</v>
      </c>
      <c r="O30" s="17">
        <v>3.58157724329876E-2</v>
      </c>
      <c r="P30" s="17"/>
      <c r="Q30" s="17">
        <v>5.6147020086858103E-2</v>
      </c>
      <c r="R30" s="17">
        <v>6.8232943119215697E-2</v>
      </c>
      <c r="S30" s="17">
        <v>3.6335583434364098E-2</v>
      </c>
    </row>
    <row r="31" spans="2:19" x14ac:dyDescent="0.3">
      <c r="B31" s="18" t="s">
        <v>48</v>
      </c>
      <c r="C31" s="19">
        <v>4.9211561443482099E-2</v>
      </c>
      <c r="D31" s="19">
        <v>4.7029882086168803E-2</v>
      </c>
      <c r="E31" s="19">
        <v>5.0958027919021397E-2</v>
      </c>
      <c r="F31" s="19"/>
      <c r="G31" s="19">
        <v>4.6899078263759303E-2</v>
      </c>
      <c r="H31" s="19">
        <v>4.3060545526797701E-2</v>
      </c>
      <c r="I31" s="19">
        <v>3.2382578450932203E-2</v>
      </c>
      <c r="J31" s="19">
        <v>7.3408967086866395E-2</v>
      </c>
      <c r="K31" s="19"/>
      <c r="L31" s="19">
        <v>7.4969853838011094E-2</v>
      </c>
      <c r="M31" s="19">
        <v>4.5589442181781299E-2</v>
      </c>
      <c r="N31" s="19">
        <v>4.7557680881780903E-2</v>
      </c>
      <c r="O31" s="19">
        <v>2.9162513327032701E-2</v>
      </c>
      <c r="P31" s="19"/>
      <c r="Q31" s="19">
        <v>4.9878531143196299E-2</v>
      </c>
      <c r="R31" s="19">
        <v>3.9257384692317897E-2</v>
      </c>
      <c r="S31" s="19">
        <v>5.0953982929102297E-2</v>
      </c>
    </row>
    <row r="32" spans="2:19" x14ac:dyDescent="0.3">
      <c r="B32" s="16"/>
    </row>
    <row r="33" spans="2:2" x14ac:dyDescent="0.3">
      <c r="B33" t="s">
        <v>51</v>
      </c>
    </row>
    <row r="34" spans="2:2" x14ac:dyDescent="0.3">
      <c r="B34" t="s">
        <v>52</v>
      </c>
    </row>
    <row r="36" spans="2:2" x14ac:dyDescent="0.3">
      <c r="B36"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S36"/>
  <sheetViews>
    <sheetView showGridLines="0" topLeftCell="A3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440</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28.8" x14ac:dyDescent="0.3">
      <c r="B9" s="18" t="s">
        <v>436</v>
      </c>
      <c r="C9" s="17">
        <v>0.205612022299756</v>
      </c>
      <c r="D9" s="17">
        <v>0.178583043643257</v>
      </c>
      <c r="E9" s="17">
        <v>0.228395371999427</v>
      </c>
      <c r="F9" s="17"/>
      <c r="G9" s="17">
        <v>0.23570595083248</v>
      </c>
      <c r="H9" s="17">
        <v>0.22709991158619799</v>
      </c>
      <c r="I9" s="17">
        <v>0.20072082777455399</v>
      </c>
      <c r="J9" s="17">
        <v>0.14830327571323501</v>
      </c>
      <c r="K9" s="17"/>
      <c r="L9" s="17">
        <v>0.16107594523845301</v>
      </c>
      <c r="M9" s="17">
        <v>0.16235080278262901</v>
      </c>
      <c r="N9" s="17">
        <v>0.200934097907805</v>
      </c>
      <c r="O9" s="17">
        <v>0.30200546763930203</v>
      </c>
      <c r="P9" s="17"/>
      <c r="Q9" s="17">
        <v>0.20191506042508101</v>
      </c>
      <c r="R9" s="17">
        <v>0.199150374600056</v>
      </c>
      <c r="S9" s="17">
        <v>0.18509363657960101</v>
      </c>
    </row>
    <row r="10" spans="2:19" x14ac:dyDescent="0.3">
      <c r="B10" s="18" t="s">
        <v>415</v>
      </c>
      <c r="C10" s="17">
        <v>0.18900117813662201</v>
      </c>
      <c r="D10" s="17">
        <v>0.15788750488242601</v>
      </c>
      <c r="E10" s="17">
        <v>0.21754412050216301</v>
      </c>
      <c r="F10" s="17"/>
      <c r="G10" s="17">
        <v>0.232583880019158</v>
      </c>
      <c r="H10" s="17">
        <v>0.17636907945383801</v>
      </c>
      <c r="I10" s="17">
        <v>0.17931808529037699</v>
      </c>
      <c r="J10" s="17">
        <v>0.15705697548740299</v>
      </c>
      <c r="K10" s="17"/>
      <c r="L10" s="17">
        <v>0.146899351790719</v>
      </c>
      <c r="M10" s="17">
        <v>0.16419639328018301</v>
      </c>
      <c r="N10" s="17">
        <v>0.184681662910467</v>
      </c>
      <c r="O10" s="17">
        <v>0.26261034945700701</v>
      </c>
      <c r="P10" s="17"/>
      <c r="Q10" s="17">
        <v>0.18344528785627801</v>
      </c>
      <c r="R10" s="17">
        <v>0.28302147934565303</v>
      </c>
      <c r="S10" s="17">
        <v>0.143246010036507</v>
      </c>
    </row>
    <row r="11" spans="2:19" x14ac:dyDescent="0.3">
      <c r="B11" s="18" t="s">
        <v>78</v>
      </c>
      <c r="C11" s="17">
        <v>0.16019686858652599</v>
      </c>
      <c r="D11" s="17">
        <v>0.160252487066219</v>
      </c>
      <c r="E11" s="17">
        <v>0.159856389826775</v>
      </c>
      <c r="F11" s="17"/>
      <c r="G11" s="17">
        <v>0.13606629765088801</v>
      </c>
      <c r="H11" s="17">
        <v>0.16551236768431299</v>
      </c>
      <c r="I11" s="17">
        <v>0.154427330086707</v>
      </c>
      <c r="J11" s="17">
        <v>0.18987630273046199</v>
      </c>
      <c r="K11" s="17"/>
      <c r="L11" s="17">
        <v>0.20166344735379099</v>
      </c>
      <c r="M11" s="17">
        <v>0.16234502720114999</v>
      </c>
      <c r="N11" s="17">
        <v>0.153660881444355</v>
      </c>
      <c r="O11" s="17">
        <v>0.123487579515973</v>
      </c>
      <c r="P11" s="17"/>
      <c r="Q11" s="17">
        <v>0.16337097888291199</v>
      </c>
      <c r="R11" s="17">
        <v>0.114076049021184</v>
      </c>
      <c r="S11" s="17">
        <v>0.137682791046184</v>
      </c>
    </row>
    <row r="12" spans="2:19" x14ac:dyDescent="0.3">
      <c r="B12" s="18" t="s">
        <v>418</v>
      </c>
      <c r="C12" s="17">
        <v>0.13713110957470201</v>
      </c>
      <c r="D12" s="17">
        <v>0.108087775673336</v>
      </c>
      <c r="E12" s="17">
        <v>0.16199217863342499</v>
      </c>
      <c r="F12" s="17"/>
      <c r="G12" s="17">
        <v>0.150573646611076</v>
      </c>
      <c r="H12" s="17">
        <v>0.136327135872474</v>
      </c>
      <c r="I12" s="17">
        <v>0.124477480071971</v>
      </c>
      <c r="J12" s="17">
        <v>0.13087093423581</v>
      </c>
      <c r="K12" s="17"/>
      <c r="L12" s="17">
        <v>7.3477302245794004E-2</v>
      </c>
      <c r="M12" s="17">
        <v>9.4993212097998506E-2</v>
      </c>
      <c r="N12" s="17">
        <v>0.141617820781855</v>
      </c>
      <c r="O12" s="17">
        <v>0.24149898944477799</v>
      </c>
      <c r="P12" s="17"/>
      <c r="Q12" s="17">
        <v>0.124207824766692</v>
      </c>
      <c r="R12" s="17">
        <v>0.23611816715459</v>
      </c>
      <c r="S12" s="17">
        <v>0.137799443604395</v>
      </c>
    </row>
    <row r="13" spans="2:19" ht="43.2" x14ac:dyDescent="0.3">
      <c r="B13" s="18" t="s">
        <v>432</v>
      </c>
      <c r="C13" s="17">
        <v>0.116628223136057</v>
      </c>
      <c r="D13" s="17">
        <v>7.1712704722568105E-2</v>
      </c>
      <c r="E13" s="17">
        <v>0.157585166299716</v>
      </c>
      <c r="F13" s="17"/>
      <c r="G13" s="17">
        <v>0.133098215663531</v>
      </c>
      <c r="H13" s="17">
        <v>0.119506025489392</v>
      </c>
      <c r="I13" s="17">
        <v>0.10956765362490101</v>
      </c>
      <c r="J13" s="17">
        <v>9.8452991466697407E-2</v>
      </c>
      <c r="K13" s="17"/>
      <c r="L13" s="17">
        <v>7.5194387388123299E-2</v>
      </c>
      <c r="M13" s="17">
        <v>8.9253813368302695E-2</v>
      </c>
      <c r="N13" s="17">
        <v>0.106526847489221</v>
      </c>
      <c r="O13" s="17">
        <v>0.19861229022893101</v>
      </c>
      <c r="P13" s="17"/>
      <c r="Q13" s="17">
        <v>0.11131674821297</v>
      </c>
      <c r="R13" s="17">
        <v>0.15642428949404899</v>
      </c>
      <c r="S13" s="17">
        <v>0.121349165456008</v>
      </c>
    </row>
    <row r="14" spans="2:19" ht="43.2" x14ac:dyDescent="0.3">
      <c r="B14" s="18" t="s">
        <v>421</v>
      </c>
      <c r="C14" s="17">
        <v>0.106084142037477</v>
      </c>
      <c r="D14" s="17">
        <v>8.0163301704145706E-2</v>
      </c>
      <c r="E14" s="17">
        <v>0.12971361364509601</v>
      </c>
      <c r="F14" s="17"/>
      <c r="G14" s="17">
        <v>0.146195185727159</v>
      </c>
      <c r="H14" s="17">
        <v>8.8286287942558703E-2</v>
      </c>
      <c r="I14" s="17">
        <v>0.106272128155021</v>
      </c>
      <c r="J14" s="17">
        <v>7.1934570045099594E-2</v>
      </c>
      <c r="K14" s="17"/>
      <c r="L14" s="17">
        <v>8.0819656411143595E-2</v>
      </c>
      <c r="M14" s="17">
        <v>7.2415201675481003E-2</v>
      </c>
      <c r="N14" s="17">
        <v>0.100523169295933</v>
      </c>
      <c r="O14" s="17">
        <v>0.173788003489876</v>
      </c>
      <c r="P14" s="17"/>
      <c r="Q14" s="17">
        <v>9.6137482686074194E-2</v>
      </c>
      <c r="R14" s="17">
        <v>0.179484863396774</v>
      </c>
      <c r="S14" s="17">
        <v>0.128827164957521</v>
      </c>
    </row>
    <row r="15" spans="2:19" ht="43.2" x14ac:dyDescent="0.3">
      <c r="B15" s="18" t="s">
        <v>433</v>
      </c>
      <c r="C15" s="17">
        <v>0.101761470904515</v>
      </c>
      <c r="D15" s="17">
        <v>7.2006069048859797E-2</v>
      </c>
      <c r="E15" s="17">
        <v>0.12831076246856299</v>
      </c>
      <c r="F15" s="17"/>
      <c r="G15" s="17">
        <v>0.13463204332922299</v>
      </c>
      <c r="H15" s="17">
        <v>9.3725148975580902E-2</v>
      </c>
      <c r="I15" s="17">
        <v>8.85274330938816E-2</v>
      </c>
      <c r="J15" s="17">
        <v>7.9877983641789205E-2</v>
      </c>
      <c r="K15" s="17"/>
      <c r="L15" s="17">
        <v>6.4528418530199499E-2</v>
      </c>
      <c r="M15" s="17">
        <v>6.8259927925149094E-2</v>
      </c>
      <c r="N15" s="17">
        <v>9.9843785110293001E-2</v>
      </c>
      <c r="O15" s="17">
        <v>0.17730595455131701</v>
      </c>
      <c r="P15" s="17"/>
      <c r="Q15" s="17">
        <v>9.6201594371668406E-2</v>
      </c>
      <c r="R15" s="17">
        <v>0.17159888196175599</v>
      </c>
      <c r="S15" s="17">
        <v>0.119977041839136</v>
      </c>
    </row>
    <row r="16" spans="2:19" ht="43.2" x14ac:dyDescent="0.3">
      <c r="B16" s="18" t="s">
        <v>417</v>
      </c>
      <c r="C16" s="17">
        <v>9.2394464620545E-2</v>
      </c>
      <c r="D16" s="17">
        <v>7.9573072776615503E-2</v>
      </c>
      <c r="E16" s="17">
        <v>0.103579533728155</v>
      </c>
      <c r="F16" s="17"/>
      <c r="G16" s="17">
        <v>0.108856756760785</v>
      </c>
      <c r="H16" s="17">
        <v>9.9961385637058198E-2</v>
      </c>
      <c r="I16" s="17">
        <v>8.1966486076348002E-2</v>
      </c>
      <c r="J16" s="17">
        <v>7.3596879617627606E-2</v>
      </c>
      <c r="K16" s="17"/>
      <c r="L16" s="17">
        <v>7.1895244301591194E-2</v>
      </c>
      <c r="M16" s="17">
        <v>6.9048827729051104E-2</v>
      </c>
      <c r="N16" s="17">
        <v>0.10748498756545199</v>
      </c>
      <c r="O16" s="17">
        <v>0.12179533207509</v>
      </c>
      <c r="P16" s="17"/>
      <c r="Q16" s="17">
        <v>8.5219766635198396E-2</v>
      </c>
      <c r="R16" s="17">
        <v>0.19247113260304799</v>
      </c>
      <c r="S16" s="17">
        <v>0.105600754992951</v>
      </c>
    </row>
    <row r="17" spans="2:19" ht="72" x14ac:dyDescent="0.3">
      <c r="B17" s="18" t="s">
        <v>437</v>
      </c>
      <c r="C17" s="17">
        <v>9.0959446597546206E-2</v>
      </c>
      <c r="D17" s="17">
        <v>7.9904672696819307E-2</v>
      </c>
      <c r="E17" s="17">
        <v>9.9879464887256506E-2</v>
      </c>
      <c r="F17" s="17"/>
      <c r="G17" s="17">
        <v>0.106348560784277</v>
      </c>
      <c r="H17" s="17">
        <v>8.6785848354592507E-2</v>
      </c>
      <c r="I17" s="17">
        <v>9.6893205374910599E-2</v>
      </c>
      <c r="J17" s="17">
        <v>7.0169649225843594E-2</v>
      </c>
      <c r="K17" s="17"/>
      <c r="L17" s="17">
        <v>6.9624102846212496E-2</v>
      </c>
      <c r="M17" s="17">
        <v>8.1140875522153502E-2</v>
      </c>
      <c r="N17" s="17">
        <v>9.81975383594587E-2</v>
      </c>
      <c r="O17" s="17">
        <v>0.115072900791187</v>
      </c>
      <c r="P17" s="17"/>
      <c r="Q17" s="17">
        <v>8.9796152739711005E-2</v>
      </c>
      <c r="R17" s="17">
        <v>0.123520969478182</v>
      </c>
      <c r="S17" s="17">
        <v>8.9995572029354501E-2</v>
      </c>
    </row>
    <row r="18" spans="2:19" ht="57.6" x14ac:dyDescent="0.3">
      <c r="B18" s="18" t="s">
        <v>423</v>
      </c>
      <c r="C18" s="17">
        <v>8.7192993327325094E-2</v>
      </c>
      <c r="D18" s="17">
        <v>8.3372088459858495E-2</v>
      </c>
      <c r="E18" s="17">
        <v>8.8482085180938502E-2</v>
      </c>
      <c r="F18" s="17"/>
      <c r="G18" s="17">
        <v>0.11593455160933901</v>
      </c>
      <c r="H18" s="17">
        <v>8.8569917846025206E-2</v>
      </c>
      <c r="I18" s="17">
        <v>7.3465348872786398E-2</v>
      </c>
      <c r="J18" s="17">
        <v>5.8557868606975698E-2</v>
      </c>
      <c r="K18" s="17"/>
      <c r="L18" s="17">
        <v>5.1237185738454399E-2</v>
      </c>
      <c r="M18" s="17">
        <v>6.6616371618351697E-2</v>
      </c>
      <c r="N18" s="17">
        <v>0.1004543772022</v>
      </c>
      <c r="O18" s="17">
        <v>0.13103715853131101</v>
      </c>
      <c r="P18" s="17"/>
      <c r="Q18" s="17">
        <v>7.6814210201493094E-2</v>
      </c>
      <c r="R18" s="17">
        <v>0.23762838748920301</v>
      </c>
      <c r="S18" s="17">
        <v>0.11130949991175</v>
      </c>
    </row>
    <row r="19" spans="2:19" ht="43.2" x14ac:dyDescent="0.3">
      <c r="B19" s="18" t="s">
        <v>428</v>
      </c>
      <c r="C19" s="17">
        <v>8.2765710691618297E-2</v>
      </c>
      <c r="D19" s="17">
        <v>7.0857408526483701E-2</v>
      </c>
      <c r="E19" s="17">
        <v>9.4244795919634097E-2</v>
      </c>
      <c r="F19" s="17"/>
      <c r="G19" s="17">
        <v>0.11843064551022001</v>
      </c>
      <c r="H19" s="17">
        <v>8.2653470385930197E-2</v>
      </c>
      <c r="I19" s="17">
        <v>7.8799717329856203E-2</v>
      </c>
      <c r="J19" s="17">
        <v>4.1514095279993002E-2</v>
      </c>
      <c r="K19" s="17"/>
      <c r="L19" s="17">
        <v>6.22002731131946E-2</v>
      </c>
      <c r="M19" s="17">
        <v>7.5338663352490495E-2</v>
      </c>
      <c r="N19" s="17">
        <v>9.1130124248211999E-2</v>
      </c>
      <c r="O19" s="17">
        <v>0.10230249967747</v>
      </c>
      <c r="P19" s="17"/>
      <c r="Q19" s="17">
        <v>7.7501398681858E-2</v>
      </c>
      <c r="R19" s="17">
        <v>0.14446712627097</v>
      </c>
      <c r="S19" s="17">
        <v>8.5001203560078495E-2</v>
      </c>
    </row>
    <row r="20" spans="2:19" ht="28.8" x14ac:dyDescent="0.3">
      <c r="B20" s="18" t="s">
        <v>414</v>
      </c>
      <c r="C20" s="17">
        <v>8.2568280546292103E-2</v>
      </c>
      <c r="D20" s="17">
        <v>7.4427915446072704E-2</v>
      </c>
      <c r="E20" s="17">
        <v>8.9303995224529004E-2</v>
      </c>
      <c r="F20" s="17"/>
      <c r="G20" s="17">
        <v>9.7863610055873199E-2</v>
      </c>
      <c r="H20" s="17">
        <v>7.36281524905638E-2</v>
      </c>
      <c r="I20" s="17">
        <v>8.9522135116625004E-2</v>
      </c>
      <c r="J20" s="17">
        <v>6.5858272346200494E-2</v>
      </c>
      <c r="K20" s="17"/>
      <c r="L20" s="17">
        <v>6.2819446319305694E-2</v>
      </c>
      <c r="M20" s="17">
        <v>7.4654296102149104E-2</v>
      </c>
      <c r="N20" s="17">
        <v>8.5838682250572201E-2</v>
      </c>
      <c r="O20" s="17">
        <v>0.107333630854151</v>
      </c>
      <c r="P20" s="17"/>
      <c r="Q20" s="17">
        <v>7.3967173608647796E-2</v>
      </c>
      <c r="R20" s="17">
        <v>0.20495136110361101</v>
      </c>
      <c r="S20" s="17">
        <v>8.2802873892580495E-2</v>
      </c>
    </row>
    <row r="21" spans="2:19" ht="57.6" x14ac:dyDescent="0.3">
      <c r="B21" s="18" t="s">
        <v>424</v>
      </c>
      <c r="C21" s="17">
        <v>6.8112281904669003E-2</v>
      </c>
      <c r="D21" s="17">
        <v>5.7806769177945402E-2</v>
      </c>
      <c r="E21" s="17">
        <v>7.6700134990581703E-2</v>
      </c>
      <c r="F21" s="17"/>
      <c r="G21" s="17">
        <v>7.8744708008078895E-2</v>
      </c>
      <c r="H21" s="17">
        <v>7.2987877511678401E-2</v>
      </c>
      <c r="I21" s="17">
        <v>6.2523208267908997E-2</v>
      </c>
      <c r="J21" s="17">
        <v>5.50956792194294E-2</v>
      </c>
      <c r="K21" s="17"/>
      <c r="L21" s="17">
        <v>4.5172232026913103E-2</v>
      </c>
      <c r="M21" s="17">
        <v>5.2369522184105503E-2</v>
      </c>
      <c r="N21" s="17">
        <v>8.1576350071354303E-2</v>
      </c>
      <c r="O21" s="17">
        <v>9.3493001604586304E-2</v>
      </c>
      <c r="P21" s="17"/>
      <c r="Q21" s="17">
        <v>6.3274784116872498E-2</v>
      </c>
      <c r="R21" s="17">
        <v>0.10766631957541301</v>
      </c>
      <c r="S21" s="17">
        <v>8.1959995945660905E-2</v>
      </c>
    </row>
    <row r="22" spans="2:19" ht="86.4" x14ac:dyDescent="0.3">
      <c r="B22" s="18" t="s">
        <v>430</v>
      </c>
      <c r="C22" s="17">
        <v>6.5632876658662104E-2</v>
      </c>
      <c r="D22" s="17">
        <v>5.3003020442706598E-2</v>
      </c>
      <c r="E22" s="17">
        <v>7.5882802585986994E-2</v>
      </c>
      <c r="F22" s="17"/>
      <c r="G22" s="17">
        <v>8.8012668877584202E-2</v>
      </c>
      <c r="H22" s="17">
        <v>6.5474219954319804E-2</v>
      </c>
      <c r="I22" s="17">
        <v>5.2274795096736902E-2</v>
      </c>
      <c r="J22" s="17">
        <v>4.7977253803862599E-2</v>
      </c>
      <c r="K22" s="17"/>
      <c r="L22" s="17">
        <v>6.05537114687014E-2</v>
      </c>
      <c r="M22" s="17">
        <v>4.2582124809624498E-2</v>
      </c>
      <c r="N22" s="17">
        <v>6.4412647222902505E-2</v>
      </c>
      <c r="O22" s="17">
        <v>9.6964734779761405E-2</v>
      </c>
      <c r="P22" s="17"/>
      <c r="Q22" s="17">
        <v>6.0794691733025201E-2</v>
      </c>
      <c r="R22" s="17">
        <v>0.104133741704314</v>
      </c>
      <c r="S22" s="17">
        <v>6.6873398395174796E-2</v>
      </c>
    </row>
    <row r="23" spans="2:19" ht="43.2" x14ac:dyDescent="0.3">
      <c r="B23" s="18" t="s">
        <v>416</v>
      </c>
      <c r="C23" s="17">
        <v>6.23105652991656E-2</v>
      </c>
      <c r="D23" s="17">
        <v>5.7615913008114902E-2</v>
      </c>
      <c r="E23" s="17">
        <v>6.7533786891970302E-2</v>
      </c>
      <c r="F23" s="17"/>
      <c r="G23" s="17">
        <v>6.0492577498057302E-2</v>
      </c>
      <c r="H23" s="17">
        <v>7.06239854671704E-2</v>
      </c>
      <c r="I23" s="17">
        <v>6.4628527773682998E-2</v>
      </c>
      <c r="J23" s="17">
        <v>5.4330586752889001E-2</v>
      </c>
      <c r="K23" s="17"/>
      <c r="L23" s="17">
        <v>4.8085642467519903E-2</v>
      </c>
      <c r="M23" s="17">
        <v>5.3755208136138502E-2</v>
      </c>
      <c r="N23" s="17">
        <v>7.2382397353490099E-2</v>
      </c>
      <c r="O23" s="17">
        <v>7.4877471258921593E-2</v>
      </c>
      <c r="P23" s="17"/>
      <c r="Q23" s="17">
        <v>5.5423482224131897E-2</v>
      </c>
      <c r="R23" s="17">
        <v>0.10027022470904599</v>
      </c>
      <c r="S23" s="17">
        <v>0.10014019966338999</v>
      </c>
    </row>
    <row r="24" spans="2:19" ht="43.2" x14ac:dyDescent="0.3">
      <c r="B24" s="18" t="s">
        <v>431</v>
      </c>
      <c r="C24" s="17">
        <v>6.2301326610094999E-2</v>
      </c>
      <c r="D24" s="17">
        <v>5.7918347772206703E-2</v>
      </c>
      <c r="E24" s="17">
        <v>6.6601370049674494E-2</v>
      </c>
      <c r="F24" s="17"/>
      <c r="G24" s="17">
        <v>7.9363354923394594E-2</v>
      </c>
      <c r="H24" s="17">
        <v>6.4329664808096002E-2</v>
      </c>
      <c r="I24" s="17">
        <v>6.2739618180309098E-2</v>
      </c>
      <c r="J24" s="17">
        <v>3.6460345190085897E-2</v>
      </c>
      <c r="K24" s="17"/>
      <c r="L24" s="17">
        <v>4.6600385440475497E-2</v>
      </c>
      <c r="M24" s="17">
        <v>3.6547229592458902E-2</v>
      </c>
      <c r="N24" s="17">
        <v>7.7091981855292105E-2</v>
      </c>
      <c r="O24" s="17">
        <v>8.9833666407272195E-2</v>
      </c>
      <c r="P24" s="17"/>
      <c r="Q24" s="17">
        <v>5.76383725901633E-2</v>
      </c>
      <c r="R24" s="17">
        <v>0.13867450858883901</v>
      </c>
      <c r="S24" s="17">
        <v>4.8048741635709699E-2</v>
      </c>
    </row>
    <row r="25" spans="2:19" ht="43.2" x14ac:dyDescent="0.3">
      <c r="B25" s="18" t="s">
        <v>420</v>
      </c>
      <c r="C25" s="17">
        <v>5.6393157895465701E-2</v>
      </c>
      <c r="D25" s="17">
        <v>4.56814603709252E-2</v>
      </c>
      <c r="E25" s="17">
        <v>6.7578125838109002E-2</v>
      </c>
      <c r="F25" s="17"/>
      <c r="G25" s="17">
        <v>6.4352337507951093E-2</v>
      </c>
      <c r="H25" s="17">
        <v>6.2359725464383099E-2</v>
      </c>
      <c r="I25" s="17">
        <v>5.6007870194388402E-2</v>
      </c>
      <c r="J25" s="17">
        <v>3.8620989638163301E-2</v>
      </c>
      <c r="K25" s="17"/>
      <c r="L25" s="17">
        <v>4.2905462599214503E-2</v>
      </c>
      <c r="M25" s="17">
        <v>4.5818460863805401E-2</v>
      </c>
      <c r="N25" s="17">
        <v>6.2517988393204799E-2</v>
      </c>
      <c r="O25" s="17">
        <v>7.46827924739763E-2</v>
      </c>
      <c r="P25" s="17"/>
      <c r="Q25" s="17">
        <v>5.1117818400209201E-2</v>
      </c>
      <c r="R25" s="17">
        <v>0.130125070880166</v>
      </c>
      <c r="S25" s="17">
        <v>5.8968841074851598E-2</v>
      </c>
    </row>
    <row r="26" spans="2:19" ht="43.2" x14ac:dyDescent="0.3">
      <c r="B26" s="18" t="s">
        <v>426</v>
      </c>
      <c r="C26" s="17">
        <v>5.6297138834711997E-2</v>
      </c>
      <c r="D26" s="17">
        <v>4.9697878712212498E-2</v>
      </c>
      <c r="E26" s="17">
        <v>5.9931872617328102E-2</v>
      </c>
      <c r="F26" s="17"/>
      <c r="G26" s="17">
        <v>7.3216992286836299E-2</v>
      </c>
      <c r="H26" s="17">
        <v>5.2732906884884502E-2</v>
      </c>
      <c r="I26" s="17">
        <v>5.7865475286635902E-2</v>
      </c>
      <c r="J26" s="17">
        <v>3.7862788360057097E-2</v>
      </c>
      <c r="K26" s="17"/>
      <c r="L26" s="17">
        <v>4.1735344100758902E-2</v>
      </c>
      <c r="M26" s="17">
        <v>4.1717046476237599E-2</v>
      </c>
      <c r="N26" s="17">
        <v>5.2849829402214603E-2</v>
      </c>
      <c r="O26" s="17">
        <v>9.0362767614631995E-2</v>
      </c>
      <c r="P26" s="17"/>
      <c r="Q26" s="17">
        <v>5.5589495650704798E-2</v>
      </c>
      <c r="R26" s="17">
        <v>0.114388702019334</v>
      </c>
      <c r="S26" s="17">
        <v>3.2687375068181097E-2</v>
      </c>
    </row>
    <row r="27" spans="2:19" ht="57.6" x14ac:dyDescent="0.3">
      <c r="B27" s="18" t="s">
        <v>419</v>
      </c>
      <c r="C27" s="17">
        <v>5.4149955533614597E-2</v>
      </c>
      <c r="D27" s="17">
        <v>4.4577909912729703E-2</v>
      </c>
      <c r="E27" s="17">
        <v>6.4177009234411594E-2</v>
      </c>
      <c r="F27" s="17"/>
      <c r="G27" s="17">
        <v>6.3209630287949597E-2</v>
      </c>
      <c r="H27" s="17">
        <v>6.2012500054745803E-2</v>
      </c>
      <c r="I27" s="17">
        <v>4.9357805062868701E-2</v>
      </c>
      <c r="J27" s="17">
        <v>3.1664796198927002E-2</v>
      </c>
      <c r="K27" s="17"/>
      <c r="L27" s="17">
        <v>2.90153362270387E-2</v>
      </c>
      <c r="M27" s="17">
        <v>5.5122683058380702E-2</v>
      </c>
      <c r="N27" s="17">
        <v>5.8024386518313799E-2</v>
      </c>
      <c r="O27" s="17">
        <v>7.4035211149129199E-2</v>
      </c>
      <c r="P27" s="17"/>
      <c r="Q27" s="17">
        <v>4.8391466854568597E-2</v>
      </c>
      <c r="R27" s="17">
        <v>0.13001930374398801</v>
      </c>
      <c r="S27" s="17">
        <v>4.7001935315849397E-2</v>
      </c>
    </row>
    <row r="28" spans="2:19" ht="57.6" x14ac:dyDescent="0.3">
      <c r="B28" s="18" t="s">
        <v>429</v>
      </c>
      <c r="C28" s="17">
        <v>4.7405012532804297E-2</v>
      </c>
      <c r="D28" s="17">
        <v>4.0181019769254998E-2</v>
      </c>
      <c r="E28" s="17">
        <v>5.5028249856742102E-2</v>
      </c>
      <c r="F28" s="17"/>
      <c r="G28" s="17">
        <v>5.90390736648213E-2</v>
      </c>
      <c r="H28" s="17">
        <v>4.75414975839E-2</v>
      </c>
      <c r="I28" s="17">
        <v>5.0853534316940702E-2</v>
      </c>
      <c r="J28" s="17">
        <v>2.9804402190964301E-2</v>
      </c>
      <c r="K28" s="17"/>
      <c r="L28" s="17">
        <v>4.08046623176243E-2</v>
      </c>
      <c r="M28" s="17">
        <v>4.03367432480174E-2</v>
      </c>
      <c r="N28" s="17">
        <v>5.2651756759921099E-2</v>
      </c>
      <c r="O28" s="17">
        <v>5.59661491681114E-2</v>
      </c>
      <c r="P28" s="17"/>
      <c r="Q28" s="17">
        <v>4.3549914504156399E-2</v>
      </c>
      <c r="R28" s="17">
        <v>8.54980752353353E-2</v>
      </c>
      <c r="S28" s="17">
        <v>5.9997932070568902E-2</v>
      </c>
    </row>
    <row r="29" spans="2:19" ht="43.2" x14ac:dyDescent="0.3">
      <c r="B29" s="18" t="s">
        <v>438</v>
      </c>
      <c r="C29" s="17">
        <v>4.3918103851071699E-2</v>
      </c>
      <c r="D29" s="17">
        <v>3.7156668648064398E-2</v>
      </c>
      <c r="E29" s="17">
        <v>5.1049362577430001E-2</v>
      </c>
      <c r="F29" s="17"/>
      <c r="G29" s="17">
        <v>4.6082793200558199E-2</v>
      </c>
      <c r="H29" s="17">
        <v>5.4357075353015198E-2</v>
      </c>
      <c r="I29" s="17">
        <v>3.7998575981964197E-2</v>
      </c>
      <c r="J29" s="17">
        <v>3.5515180001665599E-2</v>
      </c>
      <c r="K29" s="17"/>
      <c r="L29" s="17">
        <v>3.2266643023281298E-2</v>
      </c>
      <c r="M29" s="17">
        <v>3.1570785340407199E-2</v>
      </c>
      <c r="N29" s="17">
        <v>4.31343295135279E-2</v>
      </c>
      <c r="O29" s="17">
        <v>6.9773022855714406E-2</v>
      </c>
      <c r="P29" s="17"/>
      <c r="Q29" s="17">
        <v>4.1537196695810102E-2</v>
      </c>
      <c r="R29" s="17">
        <v>0.102340101961076</v>
      </c>
      <c r="S29" s="17">
        <v>4.8390146159734103E-2</v>
      </c>
    </row>
    <row r="30" spans="2:19" ht="43.2" x14ac:dyDescent="0.3">
      <c r="B30" s="18" t="s">
        <v>439</v>
      </c>
      <c r="C30" s="17">
        <v>4.3772475499891501E-2</v>
      </c>
      <c r="D30" s="17">
        <v>4.1086646919859103E-2</v>
      </c>
      <c r="E30" s="17">
        <v>4.6830101380835203E-2</v>
      </c>
      <c r="F30" s="17"/>
      <c r="G30" s="17">
        <v>4.3055579515114198E-2</v>
      </c>
      <c r="H30" s="17">
        <v>5.5505832830280898E-2</v>
      </c>
      <c r="I30" s="17">
        <v>4.2565415369849098E-2</v>
      </c>
      <c r="J30" s="17">
        <v>2.7811760898220701E-2</v>
      </c>
      <c r="K30" s="17"/>
      <c r="L30" s="17">
        <v>2.8554216739008698E-2</v>
      </c>
      <c r="M30" s="17">
        <v>3.67676012364717E-2</v>
      </c>
      <c r="N30" s="17">
        <v>4.9650976121009799E-2</v>
      </c>
      <c r="O30" s="17">
        <v>6.01985523834387E-2</v>
      </c>
      <c r="P30" s="17"/>
      <c r="Q30" s="17">
        <v>3.7903426764803599E-2</v>
      </c>
      <c r="R30" s="17">
        <v>7.9097254865330299E-2</v>
      </c>
      <c r="S30" s="17">
        <v>5.4628156815429402E-2</v>
      </c>
    </row>
    <row r="31" spans="2:19" x14ac:dyDescent="0.3">
      <c r="B31" s="18" t="s">
        <v>48</v>
      </c>
      <c r="C31" s="19">
        <v>0.32166665959011098</v>
      </c>
      <c r="D31" s="19">
        <v>0.36260528164719502</v>
      </c>
      <c r="E31" s="19">
        <v>0.28350813405592201</v>
      </c>
      <c r="F31" s="19"/>
      <c r="G31" s="19">
        <v>0.288403958863438</v>
      </c>
      <c r="H31" s="19">
        <v>0.32580560358320898</v>
      </c>
      <c r="I31" s="19">
        <v>0.31265328617057198</v>
      </c>
      <c r="J31" s="19">
        <v>0.36889120314749302</v>
      </c>
      <c r="K31" s="19"/>
      <c r="L31" s="19">
        <v>0.34936908501536601</v>
      </c>
      <c r="M31" s="19">
        <v>0.36037210021586802</v>
      </c>
      <c r="N31" s="19">
        <v>0.32925820774304698</v>
      </c>
      <c r="O31" s="19">
        <v>0.24387778965571599</v>
      </c>
      <c r="P31" s="19"/>
      <c r="Q31" s="19">
        <v>0.341442248520269</v>
      </c>
      <c r="R31" s="19">
        <v>0.17522384162785901</v>
      </c>
      <c r="S31" s="19">
        <v>0.27380474213006201</v>
      </c>
    </row>
    <row r="32" spans="2:19" x14ac:dyDescent="0.3">
      <c r="B32" s="16"/>
    </row>
    <row r="33" spans="2:2" x14ac:dyDescent="0.3">
      <c r="B33" t="s">
        <v>51</v>
      </c>
    </row>
    <row r="34" spans="2:2" x14ac:dyDescent="0.3">
      <c r="B34" t="s">
        <v>52</v>
      </c>
    </row>
    <row r="36" spans="2:2" x14ac:dyDescent="0.3">
      <c r="B36"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H17"/>
  <sheetViews>
    <sheetView showGridLines="0" topLeftCell="A2" workbookViewId="0">
      <pane xSplit="2" topLeftCell="C1" activePane="topRight" state="frozen"/>
      <selection pane="topRight"/>
    </sheetView>
  </sheetViews>
  <sheetFormatPr defaultColWidth="11.5546875" defaultRowHeight="14.4" x14ac:dyDescent="0.3"/>
  <cols>
    <col min="2" max="2" width="25.6640625" customWidth="1"/>
    <col min="3" max="8" width="20.6640625" customWidth="1"/>
  </cols>
  <sheetData>
    <row r="2" spans="2:8" ht="40.049999999999997" customHeight="1" x14ac:dyDescent="0.3">
      <c r="D2" s="30" t="s">
        <v>449</v>
      </c>
      <c r="E2" s="26"/>
      <c r="F2" s="26"/>
      <c r="G2" s="26"/>
      <c r="H2" s="26"/>
    </row>
    <row r="6" spans="2:8" ht="49.95" customHeight="1" x14ac:dyDescent="0.3">
      <c r="B6" s="23" t="s">
        <v>15</v>
      </c>
      <c r="C6" s="23" t="s">
        <v>441</v>
      </c>
      <c r="D6" s="23" t="s">
        <v>442</v>
      </c>
      <c r="E6" s="23" t="s">
        <v>443</v>
      </c>
      <c r="F6" s="23" t="s">
        <v>444</v>
      </c>
      <c r="G6" s="23" t="s">
        <v>445</v>
      </c>
    </row>
    <row r="7" spans="2:8" ht="28.8" x14ac:dyDescent="0.3">
      <c r="B7" s="18" t="s">
        <v>446</v>
      </c>
      <c r="C7" s="17">
        <v>0.31370027251088201</v>
      </c>
      <c r="D7" s="17">
        <v>0.349270286870419</v>
      </c>
      <c r="E7" s="17">
        <v>0.36297773610814998</v>
      </c>
      <c r="F7" s="17">
        <v>0.37417316390873401</v>
      </c>
      <c r="G7" s="17">
        <v>0.22570578809480299</v>
      </c>
    </row>
    <row r="8" spans="2:8" ht="28.8" x14ac:dyDescent="0.3">
      <c r="B8" s="18" t="s">
        <v>447</v>
      </c>
      <c r="C8" s="17">
        <v>0.19638701545690099</v>
      </c>
      <c r="D8" s="17">
        <v>0.16737376580847499</v>
      </c>
      <c r="E8" s="17">
        <v>0.19975393799101901</v>
      </c>
      <c r="F8" s="17">
        <v>0.174695351948887</v>
      </c>
      <c r="G8" s="17">
        <v>0.176151251157116</v>
      </c>
    </row>
    <row r="9" spans="2:8" x14ac:dyDescent="0.3">
      <c r="B9" s="18" t="s">
        <v>448</v>
      </c>
      <c r="C9" s="17">
        <v>0.37648786007310298</v>
      </c>
      <c r="D9" s="17">
        <v>0.36612333656629897</v>
      </c>
      <c r="E9" s="17">
        <v>0.32515798312787397</v>
      </c>
      <c r="F9" s="17">
        <v>0.34199431761591398</v>
      </c>
      <c r="G9" s="17">
        <v>0.49649164636265702</v>
      </c>
    </row>
    <row r="10" spans="2:8" x14ac:dyDescent="0.3">
      <c r="B10" s="18" t="s">
        <v>78</v>
      </c>
      <c r="C10" s="17">
        <v>0.113424851959114</v>
      </c>
      <c r="D10" s="17">
        <v>0.117232610754806</v>
      </c>
      <c r="E10" s="17">
        <v>0.112110342772958</v>
      </c>
      <c r="F10" s="17">
        <v>0.109137166526465</v>
      </c>
      <c r="G10" s="17">
        <v>0.101651314385424</v>
      </c>
    </row>
    <row r="11" spans="2:8" x14ac:dyDescent="0.3">
      <c r="B11" s="16"/>
      <c r="C11" s="16"/>
      <c r="D11" s="16"/>
      <c r="E11" s="16"/>
      <c r="F11" s="16"/>
      <c r="G11" s="16"/>
    </row>
    <row r="12" spans="2:8" x14ac:dyDescent="0.3">
      <c r="B12" t="s">
        <v>51</v>
      </c>
    </row>
    <row r="13" spans="2:8" x14ac:dyDescent="0.3">
      <c r="B13" t="s">
        <v>52</v>
      </c>
    </row>
    <row r="17" spans="2:2" x14ac:dyDescent="0.3">
      <c r="B17"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S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450</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28.8" x14ac:dyDescent="0.3">
      <c r="B9" s="18" t="s">
        <v>446</v>
      </c>
      <c r="C9" s="17">
        <v>0.31370027251088201</v>
      </c>
      <c r="D9" s="17">
        <v>0.31724345233668599</v>
      </c>
      <c r="E9" s="17">
        <v>0.30720033968792798</v>
      </c>
      <c r="F9" s="17"/>
      <c r="G9" s="17">
        <v>0.32623254895271597</v>
      </c>
      <c r="H9" s="17">
        <v>0.31991364853895998</v>
      </c>
      <c r="I9" s="17">
        <v>0.32374471152992901</v>
      </c>
      <c r="J9" s="17">
        <v>0.283702080512238</v>
      </c>
      <c r="K9" s="17"/>
      <c r="L9" s="17">
        <v>0.27606834408460301</v>
      </c>
      <c r="M9" s="17">
        <v>0.33058989266504202</v>
      </c>
      <c r="N9" s="17">
        <v>0.32691301681942903</v>
      </c>
      <c r="O9" s="17">
        <v>0.31875125223758899</v>
      </c>
      <c r="P9" s="17"/>
      <c r="Q9" s="17">
        <v>0.31645180648002502</v>
      </c>
      <c r="R9" s="17">
        <v>0.36205028413856</v>
      </c>
      <c r="S9" s="17">
        <v>0.27312141811837798</v>
      </c>
    </row>
    <row r="10" spans="2:19" ht="28.8" x14ac:dyDescent="0.3">
      <c r="B10" s="18" t="s">
        <v>447</v>
      </c>
      <c r="C10" s="17">
        <v>0.19638701545690099</v>
      </c>
      <c r="D10" s="17">
        <v>0.18918214207338499</v>
      </c>
      <c r="E10" s="17">
        <v>0.20377192316971901</v>
      </c>
      <c r="F10" s="17"/>
      <c r="G10" s="17">
        <v>0.22111783322939099</v>
      </c>
      <c r="H10" s="17">
        <v>0.21632441265117</v>
      </c>
      <c r="I10" s="17">
        <v>0.18185412225443801</v>
      </c>
      <c r="J10" s="17">
        <v>0.15325740107746</v>
      </c>
      <c r="K10" s="17"/>
      <c r="L10" s="17">
        <v>0.144349268480367</v>
      </c>
      <c r="M10" s="17">
        <v>0.177441645421617</v>
      </c>
      <c r="N10" s="17">
        <v>0.20538088756912701</v>
      </c>
      <c r="O10" s="17">
        <v>0.259171960768459</v>
      </c>
      <c r="P10" s="17"/>
      <c r="Q10" s="17">
        <v>0.18930081420362499</v>
      </c>
      <c r="R10" s="17">
        <v>0.25751677220151098</v>
      </c>
      <c r="S10" s="17">
        <v>0.232306229650692</v>
      </c>
    </row>
    <row r="11" spans="2:19" x14ac:dyDescent="0.3">
      <c r="B11" s="18" t="s">
        <v>448</v>
      </c>
      <c r="C11" s="17">
        <v>0.37648786007310298</v>
      </c>
      <c r="D11" s="17">
        <v>0.37931460213662699</v>
      </c>
      <c r="E11" s="17">
        <v>0.37546826782625797</v>
      </c>
      <c r="F11" s="17"/>
      <c r="G11" s="17">
        <v>0.36584308320994902</v>
      </c>
      <c r="H11" s="17">
        <v>0.351660482639432</v>
      </c>
      <c r="I11" s="17">
        <v>0.38775613279055898</v>
      </c>
      <c r="J11" s="17">
        <v>0.40730857135957999</v>
      </c>
      <c r="K11" s="17"/>
      <c r="L11" s="17">
        <v>0.41509828560541301</v>
      </c>
      <c r="M11" s="17">
        <v>0.38953139867451098</v>
      </c>
      <c r="N11" s="17">
        <v>0.37920034046211898</v>
      </c>
      <c r="O11" s="17">
        <v>0.32083154080932402</v>
      </c>
      <c r="P11" s="17"/>
      <c r="Q11" s="17">
        <v>0.38484193332889999</v>
      </c>
      <c r="R11" s="17">
        <v>0.27391000344268701</v>
      </c>
      <c r="S11" s="17">
        <v>0.401826704120607</v>
      </c>
    </row>
    <row r="12" spans="2:19" x14ac:dyDescent="0.3">
      <c r="B12" s="18" t="s">
        <v>78</v>
      </c>
      <c r="C12" s="19">
        <v>0.113424851959114</v>
      </c>
      <c r="D12" s="19">
        <v>0.114259803453302</v>
      </c>
      <c r="E12" s="19">
        <v>0.11355946931609499</v>
      </c>
      <c r="F12" s="19"/>
      <c r="G12" s="19">
        <v>8.68065346079442E-2</v>
      </c>
      <c r="H12" s="19">
        <v>0.112101456170437</v>
      </c>
      <c r="I12" s="19">
        <v>0.106645033425074</v>
      </c>
      <c r="J12" s="19">
        <v>0.15573194705072099</v>
      </c>
      <c r="K12" s="19"/>
      <c r="L12" s="19">
        <v>0.16448410182961701</v>
      </c>
      <c r="M12" s="19">
        <v>0.10243706323883001</v>
      </c>
      <c r="N12" s="19">
        <v>8.8505755149324794E-2</v>
      </c>
      <c r="O12" s="19">
        <v>0.101245246184628</v>
      </c>
      <c r="P12" s="19"/>
      <c r="Q12" s="19">
        <v>0.10940544598745</v>
      </c>
      <c r="R12" s="19">
        <v>0.106522940217242</v>
      </c>
      <c r="S12" s="19">
        <v>9.2745648110322904E-2</v>
      </c>
    </row>
    <row r="13" spans="2:19" x14ac:dyDescent="0.3">
      <c r="B13" s="16"/>
    </row>
    <row r="14" spans="2:19" x14ac:dyDescent="0.3">
      <c r="B14" t="s">
        <v>51</v>
      </c>
    </row>
    <row r="15" spans="2:19" x14ac:dyDescent="0.3">
      <c r="B15" t="s">
        <v>52</v>
      </c>
    </row>
    <row r="17" spans="2:2" x14ac:dyDescent="0.3">
      <c r="B17"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S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451</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28.8" x14ac:dyDescent="0.3">
      <c r="B9" s="18" t="s">
        <v>446</v>
      </c>
      <c r="C9" s="17">
        <v>0.349270286870419</v>
      </c>
      <c r="D9" s="17">
        <v>0.34005824544824997</v>
      </c>
      <c r="E9" s="17">
        <v>0.35532839406392902</v>
      </c>
      <c r="F9" s="17"/>
      <c r="G9" s="17">
        <v>0.35783522126865502</v>
      </c>
      <c r="H9" s="17">
        <v>0.37353923963930902</v>
      </c>
      <c r="I9" s="17">
        <v>0.35870829074962202</v>
      </c>
      <c r="J9" s="17">
        <v>0.30854709145653098</v>
      </c>
      <c r="K9" s="17"/>
      <c r="L9" s="17">
        <v>0.271226653377932</v>
      </c>
      <c r="M9" s="17">
        <v>0.35354831751447402</v>
      </c>
      <c r="N9" s="17">
        <v>0.34745539113750801</v>
      </c>
      <c r="O9" s="17">
        <v>0.42465310936988399</v>
      </c>
      <c r="P9" s="17"/>
      <c r="Q9" s="17">
        <v>0.347109904936723</v>
      </c>
      <c r="R9" s="17">
        <v>0.381467010427259</v>
      </c>
      <c r="S9" s="17">
        <v>0.31006920574520203</v>
      </c>
    </row>
    <row r="10" spans="2:19" ht="28.8" x14ac:dyDescent="0.3">
      <c r="B10" s="18" t="s">
        <v>447</v>
      </c>
      <c r="C10" s="17">
        <v>0.16737376580847499</v>
      </c>
      <c r="D10" s="17">
        <v>0.15466750002982499</v>
      </c>
      <c r="E10" s="17">
        <v>0.18149975741230001</v>
      </c>
      <c r="F10" s="17"/>
      <c r="G10" s="17">
        <v>0.16537034325948499</v>
      </c>
      <c r="H10" s="17">
        <v>0.175626827761938</v>
      </c>
      <c r="I10" s="17">
        <v>0.18443825527773899</v>
      </c>
      <c r="J10" s="17">
        <v>0.14273514754252001</v>
      </c>
      <c r="K10" s="17"/>
      <c r="L10" s="17">
        <v>0.13223946986658999</v>
      </c>
      <c r="M10" s="17">
        <v>0.15841744493071899</v>
      </c>
      <c r="N10" s="17">
        <v>0.16881621711335301</v>
      </c>
      <c r="O10" s="17">
        <v>0.21063220711942399</v>
      </c>
      <c r="P10" s="17"/>
      <c r="Q10" s="17">
        <v>0.153971392311919</v>
      </c>
      <c r="R10" s="17">
        <v>0.249040062844573</v>
      </c>
      <c r="S10" s="17">
        <v>0.25483719163213697</v>
      </c>
    </row>
    <row r="11" spans="2:19" x14ac:dyDescent="0.3">
      <c r="B11" s="18" t="s">
        <v>448</v>
      </c>
      <c r="C11" s="17">
        <v>0.36612333656629897</v>
      </c>
      <c r="D11" s="17">
        <v>0.38210766361137899</v>
      </c>
      <c r="E11" s="17">
        <v>0.35172096679330001</v>
      </c>
      <c r="F11" s="17"/>
      <c r="G11" s="17">
        <v>0.38398422726338299</v>
      </c>
      <c r="H11" s="17">
        <v>0.32928529056371703</v>
      </c>
      <c r="I11" s="17">
        <v>0.366558739017324</v>
      </c>
      <c r="J11" s="17">
        <v>0.37994915243583099</v>
      </c>
      <c r="K11" s="17"/>
      <c r="L11" s="17">
        <v>0.43364358099073003</v>
      </c>
      <c r="M11" s="17">
        <v>0.37625952265111601</v>
      </c>
      <c r="N11" s="17">
        <v>0.37215093363395901</v>
      </c>
      <c r="O11" s="17">
        <v>0.28111029902116302</v>
      </c>
      <c r="P11" s="17"/>
      <c r="Q11" s="17">
        <v>0.38235849623784302</v>
      </c>
      <c r="R11" s="17">
        <v>0.25365541907713801</v>
      </c>
      <c r="S11" s="17">
        <v>0.34861720553769299</v>
      </c>
    </row>
    <row r="12" spans="2:19" x14ac:dyDescent="0.3">
      <c r="B12" s="18" t="s">
        <v>78</v>
      </c>
      <c r="C12" s="19">
        <v>0.117232610754806</v>
      </c>
      <c r="D12" s="19">
        <v>0.12316659091054601</v>
      </c>
      <c r="E12" s="19">
        <v>0.111450881730472</v>
      </c>
      <c r="F12" s="19"/>
      <c r="G12" s="19">
        <v>9.2810208208476797E-2</v>
      </c>
      <c r="H12" s="19">
        <v>0.121548642035036</v>
      </c>
      <c r="I12" s="19">
        <v>9.0294714955315797E-2</v>
      </c>
      <c r="J12" s="19">
        <v>0.168768608565117</v>
      </c>
      <c r="K12" s="19"/>
      <c r="L12" s="19">
        <v>0.16289029576474801</v>
      </c>
      <c r="M12" s="19">
        <v>0.11177471490369099</v>
      </c>
      <c r="N12" s="19">
        <v>0.11157745811517999</v>
      </c>
      <c r="O12" s="19">
        <v>8.3604384489528505E-2</v>
      </c>
      <c r="P12" s="19"/>
      <c r="Q12" s="19">
        <v>0.11656020651351599</v>
      </c>
      <c r="R12" s="19">
        <v>0.11583750765103</v>
      </c>
      <c r="S12" s="19">
        <v>8.6476397084967405E-2</v>
      </c>
    </row>
    <row r="13" spans="2:19" x14ac:dyDescent="0.3">
      <c r="B13" s="16"/>
    </row>
    <row r="14" spans="2:19" x14ac:dyDescent="0.3">
      <c r="B14" t="s">
        <v>51</v>
      </c>
    </row>
    <row r="15" spans="2:19" x14ac:dyDescent="0.3">
      <c r="B15" t="s">
        <v>52</v>
      </c>
    </row>
    <row r="17" spans="2:2" x14ac:dyDescent="0.3">
      <c r="B17"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S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452</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28.8" x14ac:dyDescent="0.3">
      <c r="B9" s="18" t="s">
        <v>446</v>
      </c>
      <c r="C9" s="17">
        <v>0.36297773610814998</v>
      </c>
      <c r="D9" s="17">
        <v>0.37406516213732099</v>
      </c>
      <c r="E9" s="17">
        <v>0.34877684201721998</v>
      </c>
      <c r="F9" s="17"/>
      <c r="G9" s="17">
        <v>0.38137410360981899</v>
      </c>
      <c r="H9" s="17">
        <v>0.36537916156179001</v>
      </c>
      <c r="I9" s="17">
        <v>0.36324606213202598</v>
      </c>
      <c r="J9" s="17">
        <v>0.34117512165486502</v>
      </c>
      <c r="K9" s="17"/>
      <c r="L9" s="17">
        <v>0.31403328691453303</v>
      </c>
      <c r="M9" s="17">
        <v>0.40626510716905101</v>
      </c>
      <c r="N9" s="17">
        <v>0.38333110613244797</v>
      </c>
      <c r="O9" s="17">
        <v>0.34305479978404402</v>
      </c>
      <c r="P9" s="17"/>
      <c r="Q9" s="17">
        <v>0.36630144694134298</v>
      </c>
      <c r="R9" s="17">
        <v>0.428356235806781</v>
      </c>
      <c r="S9" s="17">
        <v>0.35477494866759501</v>
      </c>
    </row>
    <row r="10" spans="2:19" ht="28.8" x14ac:dyDescent="0.3">
      <c r="B10" s="18" t="s">
        <v>447</v>
      </c>
      <c r="C10" s="17">
        <v>0.19975393799101901</v>
      </c>
      <c r="D10" s="17">
        <v>0.18049630699529101</v>
      </c>
      <c r="E10" s="17">
        <v>0.21918279134423699</v>
      </c>
      <c r="F10" s="17"/>
      <c r="G10" s="17">
        <v>0.22206341782000899</v>
      </c>
      <c r="H10" s="17">
        <v>0.19667668993249801</v>
      </c>
      <c r="I10" s="17">
        <v>0.19438596641280101</v>
      </c>
      <c r="J10" s="17">
        <v>0.17888885568469201</v>
      </c>
      <c r="K10" s="17"/>
      <c r="L10" s="17">
        <v>0.18721294675938099</v>
      </c>
      <c r="M10" s="17">
        <v>0.17070259507025101</v>
      </c>
      <c r="N10" s="17">
        <v>0.19202695654827001</v>
      </c>
      <c r="O10" s="17">
        <v>0.25208660447653602</v>
      </c>
      <c r="P10" s="17"/>
      <c r="Q10" s="17">
        <v>0.190406818717958</v>
      </c>
      <c r="R10" s="17">
        <v>0.22515046347668999</v>
      </c>
      <c r="S10" s="17">
        <v>0.222907164864175</v>
      </c>
    </row>
    <row r="11" spans="2:19" x14ac:dyDescent="0.3">
      <c r="B11" s="18" t="s">
        <v>448</v>
      </c>
      <c r="C11" s="17">
        <v>0.32515798312787397</v>
      </c>
      <c r="D11" s="17">
        <v>0.33192778271078199</v>
      </c>
      <c r="E11" s="17">
        <v>0.32037164289794601</v>
      </c>
      <c r="F11" s="17"/>
      <c r="G11" s="17">
        <v>0.31635767225834899</v>
      </c>
      <c r="H11" s="17">
        <v>0.30637793756203502</v>
      </c>
      <c r="I11" s="17">
        <v>0.351537813214713</v>
      </c>
      <c r="J11" s="17">
        <v>0.33071969825161801</v>
      </c>
      <c r="K11" s="17"/>
      <c r="L11" s="17">
        <v>0.35561014337793401</v>
      </c>
      <c r="M11" s="17">
        <v>0.32888897192431998</v>
      </c>
      <c r="N11" s="17">
        <v>0.33318787958475099</v>
      </c>
      <c r="O11" s="17">
        <v>0.28197147908174103</v>
      </c>
      <c r="P11" s="17"/>
      <c r="Q11" s="17">
        <v>0.33807835495765398</v>
      </c>
      <c r="R11" s="17">
        <v>0.21530642591103</v>
      </c>
      <c r="S11" s="17">
        <v>0.32194978679289199</v>
      </c>
    </row>
    <row r="12" spans="2:19" x14ac:dyDescent="0.3">
      <c r="B12" s="18" t="s">
        <v>78</v>
      </c>
      <c r="C12" s="19">
        <v>0.112110342772958</v>
      </c>
      <c r="D12" s="19">
        <v>0.113510748156607</v>
      </c>
      <c r="E12" s="19">
        <v>0.111668723740598</v>
      </c>
      <c r="F12" s="19"/>
      <c r="G12" s="19">
        <v>8.0204806311822696E-2</v>
      </c>
      <c r="H12" s="19">
        <v>0.13156621094367699</v>
      </c>
      <c r="I12" s="19">
        <v>9.0830158240461104E-2</v>
      </c>
      <c r="J12" s="19">
        <v>0.14921632440882601</v>
      </c>
      <c r="K12" s="19"/>
      <c r="L12" s="19">
        <v>0.143143622948152</v>
      </c>
      <c r="M12" s="19">
        <v>9.4143325836378203E-2</v>
      </c>
      <c r="N12" s="19">
        <v>9.1454057734529901E-2</v>
      </c>
      <c r="O12" s="19">
        <v>0.12288711665768</v>
      </c>
      <c r="P12" s="19"/>
      <c r="Q12" s="19">
        <v>0.10521337938304599</v>
      </c>
      <c r="R12" s="19">
        <v>0.13118687480549801</v>
      </c>
      <c r="S12" s="19">
        <v>0.100368099675338</v>
      </c>
    </row>
    <row r="13" spans="2:19" x14ac:dyDescent="0.3">
      <c r="B13" s="16"/>
    </row>
    <row r="14" spans="2:19" x14ac:dyDescent="0.3">
      <c r="B14" t="s">
        <v>51</v>
      </c>
    </row>
    <row r="15" spans="2:19" x14ac:dyDescent="0.3">
      <c r="B15" t="s">
        <v>52</v>
      </c>
    </row>
    <row r="17" spans="2:2" x14ac:dyDescent="0.3">
      <c r="B17"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S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453</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28.8" x14ac:dyDescent="0.3">
      <c r="B9" s="18" t="s">
        <v>446</v>
      </c>
      <c r="C9" s="17">
        <v>0.37417316390873401</v>
      </c>
      <c r="D9" s="17">
        <v>0.361572561913928</v>
      </c>
      <c r="E9" s="17">
        <v>0.38382988429527498</v>
      </c>
      <c r="F9" s="17"/>
      <c r="G9" s="17">
        <v>0.389058929981835</v>
      </c>
      <c r="H9" s="17">
        <v>0.39210244591850002</v>
      </c>
      <c r="I9" s="17">
        <v>0.38604111887310999</v>
      </c>
      <c r="J9" s="17">
        <v>0.326642994608771</v>
      </c>
      <c r="K9" s="17"/>
      <c r="L9" s="17">
        <v>0.31839247502446999</v>
      </c>
      <c r="M9" s="17">
        <v>0.35701591812626599</v>
      </c>
      <c r="N9" s="17">
        <v>0.379424689307784</v>
      </c>
      <c r="O9" s="17">
        <v>0.442821295893152</v>
      </c>
      <c r="P9" s="17"/>
      <c r="Q9" s="17">
        <v>0.37283255111680502</v>
      </c>
      <c r="R9" s="17">
        <v>0.38210155516229999</v>
      </c>
      <c r="S9" s="17">
        <v>0.33150282520809998</v>
      </c>
    </row>
    <row r="10" spans="2:19" ht="28.8" x14ac:dyDescent="0.3">
      <c r="B10" s="18" t="s">
        <v>447</v>
      </c>
      <c r="C10" s="17">
        <v>0.174695351948887</v>
      </c>
      <c r="D10" s="17">
        <v>0.17264965369264901</v>
      </c>
      <c r="E10" s="17">
        <v>0.17823173599744799</v>
      </c>
      <c r="F10" s="17"/>
      <c r="G10" s="17">
        <v>0.18714474913829601</v>
      </c>
      <c r="H10" s="17">
        <v>0.185110303299311</v>
      </c>
      <c r="I10" s="17">
        <v>0.16605135254890399</v>
      </c>
      <c r="J10" s="17">
        <v>0.15062537966912601</v>
      </c>
      <c r="K10" s="17"/>
      <c r="L10" s="17">
        <v>0.14849259255480099</v>
      </c>
      <c r="M10" s="17">
        <v>0.18103988895278</v>
      </c>
      <c r="N10" s="17">
        <v>0.17665832183302399</v>
      </c>
      <c r="O10" s="17">
        <v>0.19190956139335799</v>
      </c>
      <c r="P10" s="17"/>
      <c r="Q10" s="17">
        <v>0.16397742584729399</v>
      </c>
      <c r="R10" s="17">
        <v>0.292850679652291</v>
      </c>
      <c r="S10" s="17">
        <v>0.217472915310405</v>
      </c>
    </row>
    <row r="11" spans="2:19" x14ac:dyDescent="0.3">
      <c r="B11" s="18" t="s">
        <v>448</v>
      </c>
      <c r="C11" s="17">
        <v>0.34199431761591398</v>
      </c>
      <c r="D11" s="17">
        <v>0.35599356728635301</v>
      </c>
      <c r="E11" s="17">
        <v>0.330128056203355</v>
      </c>
      <c r="F11" s="17"/>
      <c r="G11" s="17">
        <v>0.34400991127057701</v>
      </c>
      <c r="H11" s="17">
        <v>0.31265629480982299</v>
      </c>
      <c r="I11" s="17">
        <v>0.35578803959824301</v>
      </c>
      <c r="J11" s="17">
        <v>0.36277891699561399</v>
      </c>
      <c r="K11" s="17"/>
      <c r="L11" s="17">
        <v>0.38726920600474701</v>
      </c>
      <c r="M11" s="17">
        <v>0.36648709409416302</v>
      </c>
      <c r="N11" s="17">
        <v>0.34506694129638099</v>
      </c>
      <c r="O11" s="17">
        <v>0.26690033929712198</v>
      </c>
      <c r="P11" s="17"/>
      <c r="Q11" s="17">
        <v>0.35582125960695499</v>
      </c>
      <c r="R11" s="17">
        <v>0.23401044521131201</v>
      </c>
      <c r="S11" s="17">
        <v>0.35391316025686098</v>
      </c>
    </row>
    <row r="12" spans="2:19" x14ac:dyDescent="0.3">
      <c r="B12" s="18" t="s">
        <v>78</v>
      </c>
      <c r="C12" s="19">
        <v>0.109137166526465</v>
      </c>
      <c r="D12" s="19">
        <v>0.10978421710707</v>
      </c>
      <c r="E12" s="19">
        <v>0.107810323503921</v>
      </c>
      <c r="F12" s="19"/>
      <c r="G12" s="19">
        <v>7.9786409609291897E-2</v>
      </c>
      <c r="H12" s="19">
        <v>0.110130955972366</v>
      </c>
      <c r="I12" s="19">
        <v>9.2119488979742203E-2</v>
      </c>
      <c r="J12" s="19">
        <v>0.15995270872648901</v>
      </c>
      <c r="K12" s="19"/>
      <c r="L12" s="19">
        <v>0.14584572641598201</v>
      </c>
      <c r="M12" s="19">
        <v>9.5457098826791098E-2</v>
      </c>
      <c r="N12" s="19">
        <v>9.8850047562810794E-2</v>
      </c>
      <c r="O12" s="19">
        <v>9.8368803416368E-2</v>
      </c>
      <c r="P12" s="19"/>
      <c r="Q12" s="19">
        <v>0.107368763428946</v>
      </c>
      <c r="R12" s="19">
        <v>9.10373199740976E-2</v>
      </c>
      <c r="S12" s="19">
        <v>9.7111099224634706E-2</v>
      </c>
    </row>
    <row r="13" spans="2:19" x14ac:dyDescent="0.3">
      <c r="B13" s="16"/>
    </row>
    <row r="14" spans="2:19" x14ac:dyDescent="0.3">
      <c r="B14" t="s">
        <v>51</v>
      </c>
    </row>
    <row r="15" spans="2:19" x14ac:dyDescent="0.3">
      <c r="B15" t="s">
        <v>52</v>
      </c>
    </row>
    <row r="17" spans="2:2" x14ac:dyDescent="0.3">
      <c r="B17"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S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454</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28.8" x14ac:dyDescent="0.3">
      <c r="B9" s="18" t="s">
        <v>446</v>
      </c>
      <c r="C9" s="17">
        <v>0.22570578809480299</v>
      </c>
      <c r="D9" s="17">
        <v>0.21588749802332</v>
      </c>
      <c r="E9" s="17">
        <v>0.23334922515571599</v>
      </c>
      <c r="F9" s="17"/>
      <c r="G9" s="17">
        <v>0.217069255178544</v>
      </c>
      <c r="H9" s="17">
        <v>0.23549373714698299</v>
      </c>
      <c r="I9" s="17">
        <v>0.23772797886267499</v>
      </c>
      <c r="J9" s="17">
        <v>0.21743537209807201</v>
      </c>
      <c r="K9" s="17"/>
      <c r="L9" s="17">
        <v>0.17678924910017901</v>
      </c>
      <c r="M9" s="17">
        <v>0.21129477642435299</v>
      </c>
      <c r="N9" s="17">
        <v>0.22404070268864901</v>
      </c>
      <c r="O9" s="17">
        <v>0.29201254748328098</v>
      </c>
      <c r="P9" s="17"/>
      <c r="Q9" s="17">
        <v>0.22021075878872801</v>
      </c>
      <c r="R9" s="17">
        <v>0.29302711047972402</v>
      </c>
      <c r="S9" s="17">
        <v>0.21457266139752801</v>
      </c>
    </row>
    <row r="10" spans="2:19" ht="28.8" x14ac:dyDescent="0.3">
      <c r="B10" s="18" t="s">
        <v>447</v>
      </c>
      <c r="C10" s="17">
        <v>0.176151251157116</v>
      </c>
      <c r="D10" s="17">
        <v>0.17846006029987199</v>
      </c>
      <c r="E10" s="17">
        <v>0.17382907020010599</v>
      </c>
      <c r="F10" s="17"/>
      <c r="G10" s="17">
        <v>0.16943487869606699</v>
      </c>
      <c r="H10" s="17">
        <v>0.18689824177742501</v>
      </c>
      <c r="I10" s="17">
        <v>0.190721594048366</v>
      </c>
      <c r="J10" s="17">
        <v>0.157744493015819</v>
      </c>
      <c r="K10" s="17"/>
      <c r="L10" s="17">
        <v>0.16810658334283099</v>
      </c>
      <c r="M10" s="17">
        <v>0.16008941054989301</v>
      </c>
      <c r="N10" s="17">
        <v>0.16555076131233701</v>
      </c>
      <c r="O10" s="17">
        <v>0.21305163185360901</v>
      </c>
      <c r="P10" s="17"/>
      <c r="Q10" s="17">
        <v>0.16997567269845501</v>
      </c>
      <c r="R10" s="17">
        <v>0.20601349332909799</v>
      </c>
      <c r="S10" s="17">
        <v>0.18815323372967599</v>
      </c>
    </row>
    <row r="11" spans="2:19" x14ac:dyDescent="0.3">
      <c r="B11" s="18" t="s">
        <v>448</v>
      </c>
      <c r="C11" s="17">
        <v>0.49649164636265702</v>
      </c>
      <c r="D11" s="17">
        <v>0.512881119474069</v>
      </c>
      <c r="E11" s="17">
        <v>0.48228294307546199</v>
      </c>
      <c r="F11" s="17"/>
      <c r="G11" s="17">
        <v>0.544062769085774</v>
      </c>
      <c r="H11" s="17">
        <v>0.46484816109057397</v>
      </c>
      <c r="I11" s="17">
        <v>0.47984517354612899</v>
      </c>
      <c r="J11" s="17">
        <v>0.48493325286657701</v>
      </c>
      <c r="K11" s="17"/>
      <c r="L11" s="17">
        <v>0.52555426342031197</v>
      </c>
      <c r="M11" s="17">
        <v>0.52276292170918504</v>
      </c>
      <c r="N11" s="17">
        <v>0.53370301574835199</v>
      </c>
      <c r="O11" s="17">
        <v>0.398702744453865</v>
      </c>
      <c r="P11" s="17"/>
      <c r="Q11" s="17">
        <v>0.51252646750320097</v>
      </c>
      <c r="R11" s="17">
        <v>0.41443355379671398</v>
      </c>
      <c r="S11" s="17">
        <v>0.49338909885076698</v>
      </c>
    </row>
    <row r="12" spans="2:19" x14ac:dyDescent="0.3">
      <c r="B12" s="18" t="s">
        <v>78</v>
      </c>
      <c r="C12" s="19">
        <v>0.101651314385424</v>
      </c>
      <c r="D12" s="19">
        <v>9.2771322202739301E-2</v>
      </c>
      <c r="E12" s="19">
        <v>0.110538761568717</v>
      </c>
      <c r="F12" s="19"/>
      <c r="G12" s="19">
        <v>6.9433097039614394E-2</v>
      </c>
      <c r="H12" s="19">
        <v>0.112759859985017</v>
      </c>
      <c r="I12" s="19">
        <v>9.1705253542830198E-2</v>
      </c>
      <c r="J12" s="19">
        <v>0.13988688201953201</v>
      </c>
      <c r="K12" s="19"/>
      <c r="L12" s="19">
        <v>0.129549904136678</v>
      </c>
      <c r="M12" s="19">
        <v>0.105852891316569</v>
      </c>
      <c r="N12" s="19">
        <v>7.6705520250661505E-2</v>
      </c>
      <c r="O12" s="19">
        <v>9.6233076209244206E-2</v>
      </c>
      <c r="P12" s="19"/>
      <c r="Q12" s="19">
        <v>9.7287101009615906E-2</v>
      </c>
      <c r="R12" s="19">
        <v>8.6525842394463801E-2</v>
      </c>
      <c r="S12" s="19">
        <v>0.10388500602202901</v>
      </c>
    </row>
    <row r="13" spans="2:19" x14ac:dyDescent="0.3">
      <c r="B13" s="16"/>
    </row>
    <row r="14" spans="2:19" x14ac:dyDescent="0.3">
      <c r="B14" t="s">
        <v>51</v>
      </c>
    </row>
    <row r="15" spans="2:19" x14ac:dyDescent="0.3">
      <c r="B15" t="s">
        <v>52</v>
      </c>
    </row>
    <row r="17" spans="2:2" x14ac:dyDescent="0.3">
      <c r="B17"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S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459</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43.2" x14ac:dyDescent="0.3">
      <c r="B9" s="18" t="s">
        <v>455</v>
      </c>
      <c r="C9" s="17">
        <v>4.0700637513634098E-2</v>
      </c>
      <c r="D9" s="17">
        <v>4.1232417487855798E-2</v>
      </c>
      <c r="E9" s="17">
        <v>4.0516954635772602E-2</v>
      </c>
      <c r="F9" s="17"/>
      <c r="G9" s="17">
        <v>4.3421626598190301E-2</v>
      </c>
      <c r="H9" s="17">
        <v>3.27777255111944E-2</v>
      </c>
      <c r="I9" s="17">
        <v>3.81052739296961E-2</v>
      </c>
      <c r="J9" s="17">
        <v>4.74023134778511E-2</v>
      </c>
      <c r="K9" s="17"/>
      <c r="L9" s="17">
        <v>3.3618250338672703E-2</v>
      </c>
      <c r="M9" s="17">
        <v>3.0769252326473099E-2</v>
      </c>
      <c r="N9" s="17">
        <v>4.6814553205639702E-2</v>
      </c>
      <c r="O9" s="17">
        <v>5.1901007802695999E-2</v>
      </c>
      <c r="P9" s="17"/>
      <c r="Q9" s="17">
        <v>3.6899588483517903E-2</v>
      </c>
      <c r="R9" s="17">
        <v>5.9909148924897897E-2</v>
      </c>
      <c r="S9" s="17">
        <v>6.6408706192991995E-2</v>
      </c>
    </row>
    <row r="10" spans="2:19" ht="43.2" x14ac:dyDescent="0.3">
      <c r="B10" s="18" t="s">
        <v>456</v>
      </c>
      <c r="C10" s="17">
        <v>0.15865747464628199</v>
      </c>
      <c r="D10" s="17">
        <v>0.14513671295244801</v>
      </c>
      <c r="E10" s="17">
        <v>0.16986247912553801</v>
      </c>
      <c r="F10" s="17"/>
      <c r="G10" s="17">
        <v>0.17972649915002401</v>
      </c>
      <c r="H10" s="17">
        <v>0.16104064138822999</v>
      </c>
      <c r="I10" s="17">
        <v>0.159602375654045</v>
      </c>
      <c r="J10" s="17">
        <v>0.12705191865566101</v>
      </c>
      <c r="K10" s="17"/>
      <c r="L10" s="17">
        <v>0.140374244976712</v>
      </c>
      <c r="M10" s="17">
        <v>0.16915459698100099</v>
      </c>
      <c r="N10" s="17">
        <v>0.15046924994233499</v>
      </c>
      <c r="O10" s="17">
        <v>0.17445801046821699</v>
      </c>
      <c r="P10" s="17"/>
      <c r="Q10" s="17">
        <v>0.156266302676004</v>
      </c>
      <c r="R10" s="17">
        <v>0.20365113061725901</v>
      </c>
      <c r="S10" s="17">
        <v>0.15933037451306301</v>
      </c>
    </row>
    <row r="11" spans="2:19" ht="43.2" x14ac:dyDescent="0.3">
      <c r="B11" s="18" t="s">
        <v>457</v>
      </c>
      <c r="C11" s="17">
        <v>0.35376784274749301</v>
      </c>
      <c r="D11" s="17">
        <v>0.35365548134431102</v>
      </c>
      <c r="E11" s="17">
        <v>0.35277890192567801</v>
      </c>
      <c r="F11" s="17"/>
      <c r="G11" s="17">
        <v>0.36097568938086499</v>
      </c>
      <c r="H11" s="17">
        <v>0.37840125774059902</v>
      </c>
      <c r="I11" s="17">
        <v>0.36212664418804902</v>
      </c>
      <c r="J11" s="17">
        <v>0.31377027896036302</v>
      </c>
      <c r="K11" s="17"/>
      <c r="L11" s="17">
        <v>0.31680897435765698</v>
      </c>
      <c r="M11" s="17">
        <v>0.37488250895914099</v>
      </c>
      <c r="N11" s="17">
        <v>0.36187562493074499</v>
      </c>
      <c r="O11" s="17">
        <v>0.35910649606096301</v>
      </c>
      <c r="P11" s="17"/>
      <c r="Q11" s="17">
        <v>0.36235169503388598</v>
      </c>
      <c r="R11" s="17">
        <v>0.33082210146569402</v>
      </c>
      <c r="S11" s="17">
        <v>0.34911179263568098</v>
      </c>
    </row>
    <row r="12" spans="2:19" ht="28.8" x14ac:dyDescent="0.3">
      <c r="B12" s="18" t="s">
        <v>458</v>
      </c>
      <c r="C12" s="17">
        <v>0.337606431748252</v>
      </c>
      <c r="D12" s="17">
        <v>0.33953567950469798</v>
      </c>
      <c r="E12" s="17">
        <v>0.33780392848459401</v>
      </c>
      <c r="F12" s="17"/>
      <c r="G12" s="17">
        <v>0.32263595561605002</v>
      </c>
      <c r="H12" s="17">
        <v>0.337082815703308</v>
      </c>
      <c r="I12" s="17">
        <v>0.34901045989240098</v>
      </c>
      <c r="J12" s="17">
        <v>0.34585133015419001</v>
      </c>
      <c r="K12" s="17"/>
      <c r="L12" s="17">
        <v>0.37301323646926898</v>
      </c>
      <c r="M12" s="17">
        <v>0.32481657306989098</v>
      </c>
      <c r="N12" s="17">
        <v>0.333059870364526</v>
      </c>
      <c r="O12" s="17">
        <v>0.32095807170676799</v>
      </c>
      <c r="P12" s="17"/>
      <c r="Q12" s="17">
        <v>0.33996125676425698</v>
      </c>
      <c r="R12" s="17">
        <v>0.31913943204731199</v>
      </c>
      <c r="S12" s="17">
        <v>0.34551218662497901</v>
      </c>
    </row>
    <row r="13" spans="2:19" x14ac:dyDescent="0.3">
      <c r="B13" s="18" t="s">
        <v>78</v>
      </c>
      <c r="C13" s="19">
        <v>0.109267613344338</v>
      </c>
      <c r="D13" s="19">
        <v>0.120439708710687</v>
      </c>
      <c r="E13" s="19">
        <v>9.90377358284176E-2</v>
      </c>
      <c r="F13" s="19"/>
      <c r="G13" s="19">
        <v>9.3240229254870605E-2</v>
      </c>
      <c r="H13" s="19">
        <v>9.0697559656669105E-2</v>
      </c>
      <c r="I13" s="19">
        <v>9.1155246335808904E-2</v>
      </c>
      <c r="J13" s="19">
        <v>0.165924158751934</v>
      </c>
      <c r="K13" s="19"/>
      <c r="L13" s="19">
        <v>0.13618529385768999</v>
      </c>
      <c r="M13" s="19">
        <v>0.10037706866349499</v>
      </c>
      <c r="N13" s="19">
        <v>0.107780701556754</v>
      </c>
      <c r="O13" s="19">
        <v>9.3576413961355603E-2</v>
      </c>
      <c r="P13" s="19"/>
      <c r="Q13" s="19">
        <v>0.104521157042334</v>
      </c>
      <c r="R13" s="19">
        <v>8.6478186944837193E-2</v>
      </c>
      <c r="S13" s="19">
        <v>7.9636940033285294E-2</v>
      </c>
    </row>
    <row r="14" spans="2:19" x14ac:dyDescent="0.3">
      <c r="B14" s="16"/>
    </row>
    <row r="15" spans="2:19" x14ac:dyDescent="0.3">
      <c r="B15" t="s">
        <v>51</v>
      </c>
    </row>
    <row r="16" spans="2:19" x14ac:dyDescent="0.3">
      <c r="B16" t="s">
        <v>52</v>
      </c>
    </row>
    <row r="18" spans="2:2" x14ac:dyDescent="0.3">
      <c r="B18"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I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9" width="20.6640625" customWidth="1"/>
  </cols>
  <sheetData>
    <row r="2" spans="2:9" ht="40.049999999999997" customHeight="1" x14ac:dyDescent="0.3">
      <c r="D2" s="30" t="s">
        <v>466</v>
      </c>
      <c r="E2" s="26"/>
      <c r="F2" s="26"/>
      <c r="G2" s="26"/>
      <c r="H2" s="26"/>
      <c r="I2" s="26"/>
    </row>
    <row r="6" spans="2:9" ht="49.95" customHeight="1" x14ac:dyDescent="0.3">
      <c r="B6" s="23" t="s">
        <v>15</v>
      </c>
      <c r="C6" s="23" t="s">
        <v>460</v>
      </c>
      <c r="D6" s="23" t="s">
        <v>461</v>
      </c>
      <c r="E6" s="23" t="s">
        <v>462</v>
      </c>
      <c r="F6" s="23" t="s">
        <v>463</v>
      </c>
      <c r="G6" s="23" t="s">
        <v>464</v>
      </c>
      <c r="H6" s="23" t="s">
        <v>465</v>
      </c>
    </row>
    <row r="7" spans="2:9" ht="28.8" x14ac:dyDescent="0.3">
      <c r="B7" s="18" t="s">
        <v>446</v>
      </c>
      <c r="C7" s="17">
        <v>0.14301818873702701</v>
      </c>
      <c r="D7" s="17">
        <v>7.4000867427888306E-2</v>
      </c>
      <c r="E7" s="17">
        <v>0.12936182120704001</v>
      </c>
      <c r="F7" s="17">
        <v>0.404040350965855</v>
      </c>
      <c r="G7" s="17">
        <v>0.24148835089392601</v>
      </c>
      <c r="H7" s="17">
        <v>0.205994834374537</v>
      </c>
    </row>
    <row r="8" spans="2:9" ht="28.8" x14ac:dyDescent="0.3">
      <c r="B8" s="18" t="s">
        <v>447</v>
      </c>
      <c r="C8" s="17">
        <v>0.16422233115597501</v>
      </c>
      <c r="D8" s="17">
        <v>9.2837559254368596E-2</v>
      </c>
      <c r="E8" s="17">
        <v>0.13586315041279901</v>
      </c>
      <c r="F8" s="17">
        <v>0.222821343356605</v>
      </c>
      <c r="G8" s="17">
        <v>0.188071370815623</v>
      </c>
      <c r="H8" s="17">
        <v>0.17755551425038599</v>
      </c>
    </row>
    <row r="9" spans="2:9" x14ac:dyDescent="0.3">
      <c r="B9" s="18" t="s">
        <v>448</v>
      </c>
      <c r="C9" s="17">
        <v>0.62613657385243704</v>
      </c>
      <c r="D9" s="17">
        <v>0.737088622409525</v>
      </c>
      <c r="E9" s="17">
        <v>0.65561617842086195</v>
      </c>
      <c r="F9" s="17">
        <v>0.28276627189075898</v>
      </c>
      <c r="G9" s="17">
        <v>0.47880052451487098</v>
      </c>
      <c r="H9" s="17">
        <v>0.50939283201494301</v>
      </c>
    </row>
    <row r="10" spans="2:9" x14ac:dyDescent="0.3">
      <c r="B10" s="18" t="s">
        <v>78</v>
      </c>
      <c r="C10" s="17">
        <v>6.6622906254559897E-2</v>
      </c>
      <c r="D10" s="17">
        <v>9.6072950908218102E-2</v>
      </c>
      <c r="E10" s="17">
        <v>7.9158849959298505E-2</v>
      </c>
      <c r="F10" s="17">
        <v>9.0372033786781505E-2</v>
      </c>
      <c r="G10" s="17">
        <v>9.1639753775580798E-2</v>
      </c>
      <c r="H10" s="17">
        <v>0.107056819360134</v>
      </c>
    </row>
    <row r="11" spans="2:9" x14ac:dyDescent="0.3">
      <c r="B11" s="16"/>
      <c r="C11" s="16"/>
      <c r="D11" s="16"/>
      <c r="E11" s="16"/>
      <c r="F11" s="16"/>
      <c r="G11" s="16"/>
      <c r="H11" s="16"/>
    </row>
    <row r="12" spans="2:9" x14ac:dyDescent="0.3">
      <c r="B12" t="s">
        <v>51</v>
      </c>
    </row>
    <row r="13" spans="2:9" x14ac:dyDescent="0.3">
      <c r="B13" t="s">
        <v>52</v>
      </c>
    </row>
    <row r="17" spans="2:2" x14ac:dyDescent="0.3">
      <c r="B17"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S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467</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28.8" x14ac:dyDescent="0.3">
      <c r="B9" s="18" t="s">
        <v>446</v>
      </c>
      <c r="C9" s="17">
        <v>0.14301818873702701</v>
      </c>
      <c r="D9" s="17">
        <v>0.122799662324168</v>
      </c>
      <c r="E9" s="17">
        <v>0.160535120508839</v>
      </c>
      <c r="F9" s="17"/>
      <c r="G9" s="17">
        <v>0.14466190929935199</v>
      </c>
      <c r="H9" s="17">
        <v>0.163771672811834</v>
      </c>
      <c r="I9" s="17">
        <v>0.115880676055464</v>
      </c>
      <c r="J9" s="17">
        <v>0.13595109331137101</v>
      </c>
      <c r="K9" s="17"/>
      <c r="L9" s="17">
        <v>0.11449667832457699</v>
      </c>
      <c r="M9" s="17">
        <v>0.10721676776260899</v>
      </c>
      <c r="N9" s="17">
        <v>0.16056008078608699</v>
      </c>
      <c r="O9" s="17">
        <v>0.19125737778852001</v>
      </c>
      <c r="P9" s="17"/>
      <c r="Q9" s="17">
        <v>0.131021875581709</v>
      </c>
      <c r="R9" s="17">
        <v>0.24507210119074699</v>
      </c>
      <c r="S9" s="17">
        <v>0.152994661066927</v>
      </c>
    </row>
    <row r="10" spans="2:19" ht="28.8" x14ac:dyDescent="0.3">
      <c r="B10" s="18" t="s">
        <v>447</v>
      </c>
      <c r="C10" s="17">
        <v>0.16422233115597501</v>
      </c>
      <c r="D10" s="17">
        <v>0.14958826847123699</v>
      </c>
      <c r="E10" s="17">
        <v>0.17802477941450401</v>
      </c>
      <c r="F10" s="17"/>
      <c r="G10" s="17">
        <v>0.19048547580668301</v>
      </c>
      <c r="H10" s="17">
        <v>0.15831216382329399</v>
      </c>
      <c r="I10" s="17">
        <v>0.17150971251063701</v>
      </c>
      <c r="J10" s="17">
        <v>0.12952677134549401</v>
      </c>
      <c r="K10" s="17"/>
      <c r="L10" s="17">
        <v>0.137470152402621</v>
      </c>
      <c r="M10" s="17">
        <v>0.139977876155092</v>
      </c>
      <c r="N10" s="17">
        <v>0.161644554553872</v>
      </c>
      <c r="O10" s="17">
        <v>0.219988940856889</v>
      </c>
      <c r="P10" s="17"/>
      <c r="Q10" s="17">
        <v>0.15404421762380099</v>
      </c>
      <c r="R10" s="17">
        <v>0.25525269736975398</v>
      </c>
      <c r="S10" s="17">
        <v>0.179940037839011</v>
      </c>
    </row>
    <row r="11" spans="2:19" x14ac:dyDescent="0.3">
      <c r="B11" s="18" t="s">
        <v>448</v>
      </c>
      <c r="C11" s="17">
        <v>0.62613657385243704</v>
      </c>
      <c r="D11" s="17">
        <v>0.64688438580206797</v>
      </c>
      <c r="E11" s="17">
        <v>0.60834172178330204</v>
      </c>
      <c r="F11" s="17"/>
      <c r="G11" s="17">
        <v>0.61468098543220895</v>
      </c>
      <c r="H11" s="17">
        <v>0.60937573625772101</v>
      </c>
      <c r="I11" s="17">
        <v>0.65386586561794402</v>
      </c>
      <c r="J11" s="17">
        <v>0.64238730493262497</v>
      </c>
      <c r="K11" s="17"/>
      <c r="L11" s="17">
        <v>0.66470088298891905</v>
      </c>
      <c r="M11" s="17">
        <v>0.68487399987898401</v>
      </c>
      <c r="N11" s="17">
        <v>0.629152602466166</v>
      </c>
      <c r="O11" s="17">
        <v>0.52077683322804502</v>
      </c>
      <c r="P11" s="17"/>
      <c r="Q11" s="17">
        <v>0.65267453894093697</v>
      </c>
      <c r="R11" s="17">
        <v>0.48476683087859801</v>
      </c>
      <c r="S11" s="17">
        <v>0.59102253829978701</v>
      </c>
    </row>
    <row r="12" spans="2:19" x14ac:dyDescent="0.3">
      <c r="B12" s="18" t="s">
        <v>78</v>
      </c>
      <c r="C12" s="19">
        <v>6.6622906254559897E-2</v>
      </c>
      <c r="D12" s="19">
        <v>8.07276834025277E-2</v>
      </c>
      <c r="E12" s="19">
        <v>5.3098378293354398E-2</v>
      </c>
      <c r="F12" s="19"/>
      <c r="G12" s="19">
        <v>5.0171629461755997E-2</v>
      </c>
      <c r="H12" s="19">
        <v>6.8540427107151497E-2</v>
      </c>
      <c r="I12" s="19">
        <v>5.8743745815955498E-2</v>
      </c>
      <c r="J12" s="19">
        <v>9.2134830410510002E-2</v>
      </c>
      <c r="K12" s="19"/>
      <c r="L12" s="19">
        <v>8.3332286283882506E-2</v>
      </c>
      <c r="M12" s="19">
        <v>6.7931356203315196E-2</v>
      </c>
      <c r="N12" s="19">
        <v>4.86427621938747E-2</v>
      </c>
      <c r="O12" s="19">
        <v>6.7976848126545697E-2</v>
      </c>
      <c r="P12" s="19"/>
      <c r="Q12" s="19">
        <v>6.2259367853553599E-2</v>
      </c>
      <c r="R12" s="19">
        <v>1.4908370560900301E-2</v>
      </c>
      <c r="S12" s="19">
        <v>7.6042762794275201E-2</v>
      </c>
    </row>
    <row r="13" spans="2:19" x14ac:dyDescent="0.3">
      <c r="B13" s="16"/>
    </row>
    <row r="14" spans="2:19" x14ac:dyDescent="0.3">
      <c r="B14" t="s">
        <v>51</v>
      </c>
    </row>
    <row r="15" spans="2:19" x14ac:dyDescent="0.3">
      <c r="B15" t="s">
        <v>52</v>
      </c>
    </row>
    <row r="17" spans="2:2" x14ac:dyDescent="0.3">
      <c r="B17"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S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468</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28.8" x14ac:dyDescent="0.3">
      <c r="B9" s="18" t="s">
        <v>446</v>
      </c>
      <c r="C9" s="17">
        <v>7.4000867427888306E-2</v>
      </c>
      <c r="D9" s="17">
        <v>6.5454479767059703E-2</v>
      </c>
      <c r="E9" s="17">
        <v>8.3172645484446597E-2</v>
      </c>
      <c r="F9" s="17"/>
      <c r="G9" s="17">
        <v>7.2301317480710198E-2</v>
      </c>
      <c r="H9" s="17">
        <v>7.1923507006263196E-2</v>
      </c>
      <c r="I9" s="17">
        <v>7.7399926748579206E-2</v>
      </c>
      <c r="J9" s="17">
        <v>7.6839403517517196E-2</v>
      </c>
      <c r="K9" s="17"/>
      <c r="L9" s="17">
        <v>4.9012775679276102E-2</v>
      </c>
      <c r="M9" s="17">
        <v>6.13527134410016E-2</v>
      </c>
      <c r="N9" s="17">
        <v>8.3822833361618804E-2</v>
      </c>
      <c r="O9" s="17">
        <v>0.102028237095812</v>
      </c>
      <c r="P9" s="17"/>
      <c r="Q9" s="17">
        <v>7.0585145484100997E-2</v>
      </c>
      <c r="R9" s="17">
        <v>0.139216099205271</v>
      </c>
      <c r="S9" s="17">
        <v>6.0535964298065098E-2</v>
      </c>
    </row>
    <row r="10" spans="2:19" ht="28.8" x14ac:dyDescent="0.3">
      <c r="B10" s="18" t="s">
        <v>447</v>
      </c>
      <c r="C10" s="17">
        <v>9.2837559254368596E-2</v>
      </c>
      <c r="D10" s="17">
        <v>8.2330975476481799E-2</v>
      </c>
      <c r="E10" s="17">
        <v>0.103220634105508</v>
      </c>
      <c r="F10" s="17"/>
      <c r="G10" s="17">
        <v>9.3594730669953094E-2</v>
      </c>
      <c r="H10" s="17">
        <v>0.106625785056668</v>
      </c>
      <c r="I10" s="17">
        <v>9.6631223657373297E-2</v>
      </c>
      <c r="J10" s="17">
        <v>7.0878253353019005E-2</v>
      </c>
      <c r="K10" s="17"/>
      <c r="L10" s="17">
        <v>5.2385271183166097E-2</v>
      </c>
      <c r="M10" s="17">
        <v>7.4197906662995902E-2</v>
      </c>
      <c r="N10" s="17">
        <v>8.5587645040264504E-2</v>
      </c>
      <c r="O10" s="17">
        <v>0.16130382900208701</v>
      </c>
      <c r="P10" s="17"/>
      <c r="Q10" s="17">
        <v>7.6791748166383594E-2</v>
      </c>
      <c r="R10" s="17">
        <v>0.17883837012937201</v>
      </c>
      <c r="S10" s="17">
        <v>0.14699834441387399</v>
      </c>
    </row>
    <row r="11" spans="2:19" x14ac:dyDescent="0.3">
      <c r="B11" s="18" t="s">
        <v>448</v>
      </c>
      <c r="C11" s="17">
        <v>0.737088622409525</v>
      </c>
      <c r="D11" s="17">
        <v>0.75177635326969605</v>
      </c>
      <c r="E11" s="17">
        <v>0.72300367349665295</v>
      </c>
      <c r="F11" s="17"/>
      <c r="G11" s="17">
        <v>0.76569003638708999</v>
      </c>
      <c r="H11" s="17">
        <v>0.72233379384167695</v>
      </c>
      <c r="I11" s="17">
        <v>0.72388355439392604</v>
      </c>
      <c r="J11" s="17">
        <v>0.73473949468718003</v>
      </c>
      <c r="K11" s="17"/>
      <c r="L11" s="17">
        <v>0.77740067378439204</v>
      </c>
      <c r="M11" s="17">
        <v>0.77005570194619499</v>
      </c>
      <c r="N11" s="17">
        <v>0.75523023078470697</v>
      </c>
      <c r="O11" s="17">
        <v>0.64146727806550097</v>
      </c>
      <c r="P11" s="17"/>
      <c r="Q11" s="17">
        <v>0.75669582727570295</v>
      </c>
      <c r="R11" s="17">
        <v>0.63204527558569101</v>
      </c>
      <c r="S11" s="17">
        <v>0.70883077719770704</v>
      </c>
    </row>
    <row r="12" spans="2:19" x14ac:dyDescent="0.3">
      <c r="B12" s="18" t="s">
        <v>78</v>
      </c>
      <c r="C12" s="19">
        <v>9.6072950908218102E-2</v>
      </c>
      <c r="D12" s="19">
        <v>0.100438191486762</v>
      </c>
      <c r="E12" s="19">
        <v>9.0603046913392493E-2</v>
      </c>
      <c r="F12" s="19"/>
      <c r="G12" s="19">
        <v>6.8413915462246302E-2</v>
      </c>
      <c r="H12" s="19">
        <v>9.9116914095392097E-2</v>
      </c>
      <c r="I12" s="19">
        <v>0.102085295200121</v>
      </c>
      <c r="J12" s="19">
        <v>0.11754284844228401</v>
      </c>
      <c r="K12" s="19"/>
      <c r="L12" s="19">
        <v>0.12120127935316601</v>
      </c>
      <c r="M12" s="19">
        <v>9.4393677949807603E-2</v>
      </c>
      <c r="N12" s="19">
        <v>7.5359290813409502E-2</v>
      </c>
      <c r="O12" s="19">
        <v>9.5200655836600798E-2</v>
      </c>
      <c r="P12" s="19"/>
      <c r="Q12" s="19">
        <v>9.59272790738121E-2</v>
      </c>
      <c r="R12" s="19">
        <v>4.99002550796665E-2</v>
      </c>
      <c r="S12" s="19">
        <v>8.3634914090354201E-2</v>
      </c>
    </row>
    <row r="13" spans="2:19" x14ac:dyDescent="0.3">
      <c r="B13" s="16"/>
    </row>
    <row r="14" spans="2:19" x14ac:dyDescent="0.3">
      <c r="B14" t="s">
        <v>51</v>
      </c>
    </row>
    <row r="15" spans="2:19" x14ac:dyDescent="0.3">
      <c r="B15" t="s">
        <v>52</v>
      </c>
    </row>
    <row r="17" spans="2:2" x14ac:dyDescent="0.3">
      <c r="B17"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S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469</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28.8" x14ac:dyDescent="0.3">
      <c r="B9" s="18" t="s">
        <v>446</v>
      </c>
      <c r="C9" s="17">
        <v>0.12936182120704001</v>
      </c>
      <c r="D9" s="17">
        <v>0.11761044379522401</v>
      </c>
      <c r="E9" s="17">
        <v>0.13722759873745999</v>
      </c>
      <c r="F9" s="17"/>
      <c r="G9" s="17">
        <v>0.132870426580464</v>
      </c>
      <c r="H9" s="17">
        <v>0.12425955969370001</v>
      </c>
      <c r="I9" s="17">
        <v>0.120874631040881</v>
      </c>
      <c r="J9" s="17">
        <v>0.14069944937402601</v>
      </c>
      <c r="K9" s="17"/>
      <c r="L9" s="17">
        <v>8.3770666067461405E-2</v>
      </c>
      <c r="M9" s="17">
        <v>8.8042362180499295E-2</v>
      </c>
      <c r="N9" s="17">
        <v>0.135135545412532</v>
      </c>
      <c r="O9" s="17">
        <v>0.21338759428391299</v>
      </c>
      <c r="P9" s="17"/>
      <c r="Q9" s="17">
        <v>0.121330941409517</v>
      </c>
      <c r="R9" s="17">
        <v>0.14159988686955199</v>
      </c>
      <c r="S9" s="17">
        <v>0.146228516106398</v>
      </c>
    </row>
    <row r="10" spans="2:19" ht="28.8" x14ac:dyDescent="0.3">
      <c r="B10" s="18" t="s">
        <v>447</v>
      </c>
      <c r="C10" s="17">
        <v>0.13586315041279901</v>
      </c>
      <c r="D10" s="17">
        <v>0.117390106056787</v>
      </c>
      <c r="E10" s="17">
        <v>0.15484848314480701</v>
      </c>
      <c r="F10" s="17"/>
      <c r="G10" s="17">
        <v>0.135872767592806</v>
      </c>
      <c r="H10" s="17">
        <v>0.14693865259460301</v>
      </c>
      <c r="I10" s="17">
        <v>0.13966540802313299</v>
      </c>
      <c r="J10" s="17">
        <v>0.11703495299788801</v>
      </c>
      <c r="K10" s="17"/>
      <c r="L10" s="17">
        <v>0.112774780005435</v>
      </c>
      <c r="M10" s="17">
        <v>0.138044939024623</v>
      </c>
      <c r="N10" s="17">
        <v>0.13314905005116201</v>
      </c>
      <c r="O10" s="17">
        <v>0.15953206030198699</v>
      </c>
      <c r="P10" s="17"/>
      <c r="Q10" s="17">
        <v>0.12293592591809201</v>
      </c>
      <c r="R10" s="17">
        <v>0.213574963153881</v>
      </c>
      <c r="S10" s="17">
        <v>0.21288780084078299</v>
      </c>
    </row>
    <row r="11" spans="2:19" x14ac:dyDescent="0.3">
      <c r="B11" s="18" t="s">
        <v>448</v>
      </c>
      <c r="C11" s="17">
        <v>0.65561617842086195</v>
      </c>
      <c r="D11" s="17">
        <v>0.67689559669194399</v>
      </c>
      <c r="E11" s="17">
        <v>0.63702681037091202</v>
      </c>
      <c r="F11" s="17"/>
      <c r="G11" s="17">
        <v>0.67847350606923196</v>
      </c>
      <c r="H11" s="17">
        <v>0.65197162398239095</v>
      </c>
      <c r="I11" s="17">
        <v>0.67119296313083898</v>
      </c>
      <c r="J11" s="17">
        <v>0.61890850833171795</v>
      </c>
      <c r="K11" s="17"/>
      <c r="L11" s="17">
        <v>0.70222080280638</v>
      </c>
      <c r="M11" s="17">
        <v>0.70232355555690995</v>
      </c>
      <c r="N11" s="17">
        <v>0.67271114487384698</v>
      </c>
      <c r="O11" s="17">
        <v>0.53997516297902803</v>
      </c>
      <c r="P11" s="17"/>
      <c r="Q11" s="17">
        <v>0.67857177591570905</v>
      </c>
      <c r="R11" s="17">
        <v>0.61179796011665399</v>
      </c>
      <c r="S11" s="17">
        <v>0.57463684826162598</v>
      </c>
    </row>
    <row r="12" spans="2:19" x14ac:dyDescent="0.3">
      <c r="B12" s="18" t="s">
        <v>78</v>
      </c>
      <c r="C12" s="19">
        <v>7.9158849959298505E-2</v>
      </c>
      <c r="D12" s="19">
        <v>8.8103853456046002E-2</v>
      </c>
      <c r="E12" s="19">
        <v>7.0897107746820898E-2</v>
      </c>
      <c r="F12" s="19"/>
      <c r="G12" s="19">
        <v>5.2783299757497598E-2</v>
      </c>
      <c r="H12" s="19">
        <v>7.6830163729305997E-2</v>
      </c>
      <c r="I12" s="19">
        <v>6.8266997805147306E-2</v>
      </c>
      <c r="J12" s="19">
        <v>0.123357089296368</v>
      </c>
      <c r="K12" s="19"/>
      <c r="L12" s="19">
        <v>0.101233751120724</v>
      </c>
      <c r="M12" s="19">
        <v>7.1589143237967695E-2</v>
      </c>
      <c r="N12" s="19">
        <v>5.9004259662459702E-2</v>
      </c>
      <c r="O12" s="19">
        <v>8.7105182435071593E-2</v>
      </c>
      <c r="P12" s="19"/>
      <c r="Q12" s="19">
        <v>7.7161356756682994E-2</v>
      </c>
      <c r="R12" s="19">
        <v>3.3027189859914E-2</v>
      </c>
      <c r="S12" s="19">
        <v>6.6246834791192102E-2</v>
      </c>
    </row>
    <row r="13" spans="2:19" x14ac:dyDescent="0.3">
      <c r="B13" s="16"/>
    </row>
    <row r="14" spans="2:19" x14ac:dyDescent="0.3">
      <c r="B14" t="s">
        <v>51</v>
      </c>
    </row>
    <row r="15" spans="2:19" x14ac:dyDescent="0.3">
      <c r="B15" t="s">
        <v>52</v>
      </c>
    </row>
    <row r="17" spans="2:2" x14ac:dyDescent="0.3">
      <c r="B17"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S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470</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28.8" x14ac:dyDescent="0.3">
      <c r="B9" s="18" t="s">
        <v>446</v>
      </c>
      <c r="C9" s="17">
        <v>0.404040350965855</v>
      </c>
      <c r="D9" s="17">
        <v>0.38853924349694802</v>
      </c>
      <c r="E9" s="17">
        <v>0.41726178435202699</v>
      </c>
      <c r="F9" s="17"/>
      <c r="G9" s="17">
        <v>0.42213052159813402</v>
      </c>
      <c r="H9" s="17">
        <v>0.415682254145051</v>
      </c>
      <c r="I9" s="17">
        <v>0.41117100305711901</v>
      </c>
      <c r="J9" s="17">
        <v>0.36450293437286002</v>
      </c>
      <c r="K9" s="17"/>
      <c r="L9" s="17">
        <v>0.35973492777402399</v>
      </c>
      <c r="M9" s="17">
        <v>0.41864681975325602</v>
      </c>
      <c r="N9" s="17">
        <v>0.39826777717387102</v>
      </c>
      <c r="O9" s="17">
        <v>0.43880161924028699</v>
      </c>
      <c r="P9" s="17"/>
      <c r="Q9" s="17">
        <v>0.398212149259902</v>
      </c>
      <c r="R9" s="17">
        <v>0.40410465344987301</v>
      </c>
      <c r="S9" s="17">
        <v>0.40979886765477502</v>
      </c>
    </row>
    <row r="10" spans="2:19" ht="28.8" x14ac:dyDescent="0.3">
      <c r="B10" s="18" t="s">
        <v>447</v>
      </c>
      <c r="C10" s="17">
        <v>0.222821343356605</v>
      </c>
      <c r="D10" s="17">
        <v>0.22236793477633901</v>
      </c>
      <c r="E10" s="17">
        <v>0.22400772315154399</v>
      </c>
      <c r="F10" s="17"/>
      <c r="G10" s="17">
        <v>0.21928463128800901</v>
      </c>
      <c r="H10" s="17">
        <v>0.22746762128676101</v>
      </c>
      <c r="I10" s="17">
        <v>0.22548117617161201</v>
      </c>
      <c r="J10" s="17">
        <v>0.21695842589884501</v>
      </c>
      <c r="K10" s="17"/>
      <c r="L10" s="17">
        <v>0.213019257859101</v>
      </c>
      <c r="M10" s="17">
        <v>0.218352852945424</v>
      </c>
      <c r="N10" s="17">
        <v>0.23741177648466799</v>
      </c>
      <c r="O10" s="17">
        <v>0.22165006805547999</v>
      </c>
      <c r="P10" s="17"/>
      <c r="Q10" s="17">
        <v>0.22598910741845599</v>
      </c>
      <c r="R10" s="17">
        <v>0.28178357338771498</v>
      </c>
      <c r="S10" s="17">
        <v>0.20845007533471099</v>
      </c>
    </row>
    <row r="11" spans="2:19" x14ac:dyDescent="0.3">
      <c r="B11" s="18" t="s">
        <v>448</v>
      </c>
      <c r="C11" s="17">
        <v>0.28276627189075898</v>
      </c>
      <c r="D11" s="17">
        <v>0.29399322588749</v>
      </c>
      <c r="E11" s="17">
        <v>0.272310302806551</v>
      </c>
      <c r="F11" s="17"/>
      <c r="G11" s="17">
        <v>0.29038607171638903</v>
      </c>
      <c r="H11" s="17">
        <v>0.27255903493572903</v>
      </c>
      <c r="I11" s="17">
        <v>0.28008143572271199</v>
      </c>
      <c r="J11" s="17">
        <v>0.28992186044136198</v>
      </c>
      <c r="K11" s="17"/>
      <c r="L11" s="17">
        <v>0.29866940127953501</v>
      </c>
      <c r="M11" s="17">
        <v>0.30211155094511299</v>
      </c>
      <c r="N11" s="17">
        <v>0.28142888988686499</v>
      </c>
      <c r="O11" s="17">
        <v>0.247388887504154</v>
      </c>
      <c r="P11" s="17"/>
      <c r="Q11" s="17">
        <v>0.28591024640727503</v>
      </c>
      <c r="R11" s="17">
        <v>0.26303148753758998</v>
      </c>
      <c r="S11" s="17">
        <v>0.316842451105324</v>
      </c>
    </row>
    <row r="12" spans="2:19" x14ac:dyDescent="0.3">
      <c r="B12" s="18" t="s">
        <v>78</v>
      </c>
      <c r="C12" s="19">
        <v>9.0372033786781505E-2</v>
      </c>
      <c r="D12" s="19">
        <v>9.5099595839221701E-2</v>
      </c>
      <c r="E12" s="19">
        <v>8.6420189689878399E-2</v>
      </c>
      <c r="F12" s="19"/>
      <c r="G12" s="19">
        <v>6.81987753974682E-2</v>
      </c>
      <c r="H12" s="19">
        <v>8.4291089632459598E-2</v>
      </c>
      <c r="I12" s="19">
        <v>8.3266385048557198E-2</v>
      </c>
      <c r="J12" s="19">
        <v>0.12861677928693299</v>
      </c>
      <c r="K12" s="19"/>
      <c r="L12" s="19">
        <v>0.128576413087341</v>
      </c>
      <c r="M12" s="19">
        <v>6.08887763562075E-2</v>
      </c>
      <c r="N12" s="19">
        <v>8.2891556454596199E-2</v>
      </c>
      <c r="O12" s="19">
        <v>9.2159425200079401E-2</v>
      </c>
      <c r="P12" s="19"/>
      <c r="Q12" s="19">
        <v>8.9888496914366997E-2</v>
      </c>
      <c r="R12" s="19">
        <v>5.1080285624822301E-2</v>
      </c>
      <c r="S12" s="19">
        <v>6.4908605905189307E-2</v>
      </c>
    </row>
    <row r="13" spans="2:19" x14ac:dyDescent="0.3">
      <c r="B13" s="16"/>
    </row>
    <row r="14" spans="2:19" x14ac:dyDescent="0.3">
      <c r="B14" t="s">
        <v>51</v>
      </c>
    </row>
    <row r="15" spans="2:19" x14ac:dyDescent="0.3">
      <c r="B15" t="s">
        <v>52</v>
      </c>
    </row>
    <row r="17" spans="2:2" x14ac:dyDescent="0.3">
      <c r="B17"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S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471</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28.8" x14ac:dyDescent="0.3">
      <c r="B9" s="18" t="s">
        <v>446</v>
      </c>
      <c r="C9" s="17">
        <v>0.24148835089392601</v>
      </c>
      <c r="D9" s="17">
        <v>0.228209892909569</v>
      </c>
      <c r="E9" s="17">
        <v>0.25068895799447999</v>
      </c>
      <c r="F9" s="17"/>
      <c r="G9" s="17">
        <v>0.26655572534947602</v>
      </c>
      <c r="H9" s="17">
        <v>0.236493592843422</v>
      </c>
      <c r="I9" s="17">
        <v>0.225934703048288</v>
      </c>
      <c r="J9" s="17">
        <v>0.225948715217132</v>
      </c>
      <c r="K9" s="17"/>
      <c r="L9" s="17">
        <v>0.183331398145677</v>
      </c>
      <c r="M9" s="17">
        <v>0.21333303715563801</v>
      </c>
      <c r="N9" s="17">
        <v>0.24578965111408199</v>
      </c>
      <c r="O9" s="17">
        <v>0.32543723085111098</v>
      </c>
      <c r="P9" s="17"/>
      <c r="Q9" s="17">
        <v>0.22287619622101201</v>
      </c>
      <c r="R9" s="17">
        <v>0.40440293475801298</v>
      </c>
      <c r="S9" s="17">
        <v>0.292277960238088</v>
      </c>
    </row>
    <row r="10" spans="2:19" ht="28.8" x14ac:dyDescent="0.3">
      <c r="B10" s="18" t="s">
        <v>447</v>
      </c>
      <c r="C10" s="17">
        <v>0.188071370815623</v>
      </c>
      <c r="D10" s="17">
        <v>0.19035375294162499</v>
      </c>
      <c r="E10" s="17">
        <v>0.187397353622725</v>
      </c>
      <c r="F10" s="17"/>
      <c r="G10" s="17">
        <v>0.204872568162521</v>
      </c>
      <c r="H10" s="17">
        <v>0.19448422324795001</v>
      </c>
      <c r="I10" s="17">
        <v>0.18680271809173499</v>
      </c>
      <c r="J10" s="17">
        <v>0.15737030293401399</v>
      </c>
      <c r="K10" s="17"/>
      <c r="L10" s="17">
        <v>0.160524961313848</v>
      </c>
      <c r="M10" s="17">
        <v>0.178254522843216</v>
      </c>
      <c r="N10" s="17">
        <v>0.18901058875648599</v>
      </c>
      <c r="O10" s="17">
        <v>0.22521780709275299</v>
      </c>
      <c r="P10" s="17"/>
      <c r="Q10" s="17">
        <v>0.18673878673739699</v>
      </c>
      <c r="R10" s="17">
        <v>0.22906728755418099</v>
      </c>
      <c r="S10" s="17">
        <v>0.20295215445843001</v>
      </c>
    </row>
    <row r="11" spans="2:19" x14ac:dyDescent="0.3">
      <c r="B11" s="18" t="s">
        <v>448</v>
      </c>
      <c r="C11" s="17">
        <v>0.47880052451487098</v>
      </c>
      <c r="D11" s="17">
        <v>0.49343479348845798</v>
      </c>
      <c r="E11" s="17">
        <v>0.465855799230177</v>
      </c>
      <c r="F11" s="17"/>
      <c r="G11" s="17">
        <v>0.46232012963838498</v>
      </c>
      <c r="H11" s="17">
        <v>0.47591344759558701</v>
      </c>
      <c r="I11" s="17">
        <v>0.49250658174827999</v>
      </c>
      <c r="J11" s="17">
        <v>0.49471515153672602</v>
      </c>
      <c r="K11" s="17"/>
      <c r="L11" s="17">
        <v>0.54404874506206902</v>
      </c>
      <c r="M11" s="17">
        <v>0.530067435845472</v>
      </c>
      <c r="N11" s="17">
        <v>0.48003170003494799</v>
      </c>
      <c r="O11" s="17">
        <v>0.35677027532505901</v>
      </c>
      <c r="P11" s="17"/>
      <c r="Q11" s="17">
        <v>0.50124735673076803</v>
      </c>
      <c r="R11" s="17">
        <v>0.31449795759815602</v>
      </c>
      <c r="S11" s="17">
        <v>0.41222291502078501</v>
      </c>
    </row>
    <row r="12" spans="2:19" x14ac:dyDescent="0.3">
      <c r="B12" s="18" t="s">
        <v>78</v>
      </c>
      <c r="C12" s="19">
        <v>9.1639753775580798E-2</v>
      </c>
      <c r="D12" s="19">
        <v>8.8001560660348102E-2</v>
      </c>
      <c r="E12" s="19">
        <v>9.6057889152617495E-2</v>
      </c>
      <c r="F12" s="19"/>
      <c r="G12" s="19">
        <v>6.6251576849618299E-2</v>
      </c>
      <c r="H12" s="19">
        <v>9.3108736313040605E-2</v>
      </c>
      <c r="I12" s="19">
        <v>9.4755997111696494E-2</v>
      </c>
      <c r="J12" s="19">
        <v>0.121965830312128</v>
      </c>
      <c r="K12" s="19"/>
      <c r="L12" s="19">
        <v>0.112094895478405</v>
      </c>
      <c r="M12" s="19">
        <v>7.8345004155674705E-2</v>
      </c>
      <c r="N12" s="19">
        <v>8.5168060094483494E-2</v>
      </c>
      <c r="O12" s="19">
        <v>9.2574686731077299E-2</v>
      </c>
      <c r="P12" s="19"/>
      <c r="Q12" s="19">
        <v>8.9137660310823305E-2</v>
      </c>
      <c r="R12" s="19">
        <v>5.20318200896491E-2</v>
      </c>
      <c r="S12" s="19">
        <v>9.2546970282696595E-2</v>
      </c>
    </row>
    <row r="13" spans="2:19" x14ac:dyDescent="0.3">
      <c r="B13" s="16"/>
    </row>
    <row r="14" spans="2:19" x14ac:dyDescent="0.3">
      <c r="B14" t="s">
        <v>51</v>
      </c>
    </row>
    <row r="15" spans="2:19" x14ac:dyDescent="0.3">
      <c r="B15" t="s">
        <v>52</v>
      </c>
    </row>
    <row r="17" spans="2:2" x14ac:dyDescent="0.3">
      <c r="B17"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S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472</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28.8" x14ac:dyDescent="0.3">
      <c r="B9" s="18" t="s">
        <v>446</v>
      </c>
      <c r="C9" s="17">
        <v>0.205994834374537</v>
      </c>
      <c r="D9" s="17">
        <v>0.20397297647953</v>
      </c>
      <c r="E9" s="17">
        <v>0.20806702203577701</v>
      </c>
      <c r="F9" s="17"/>
      <c r="G9" s="17">
        <v>0.209987029493169</v>
      </c>
      <c r="H9" s="17">
        <v>0.207164076393445</v>
      </c>
      <c r="I9" s="17">
        <v>0.20829189177727001</v>
      </c>
      <c r="J9" s="17">
        <v>0.19189238411383799</v>
      </c>
      <c r="K9" s="17"/>
      <c r="L9" s="17">
        <v>0.188769337325536</v>
      </c>
      <c r="M9" s="17">
        <v>0.203416525510798</v>
      </c>
      <c r="N9" s="17">
        <v>0.19390154727734699</v>
      </c>
      <c r="O9" s="17">
        <v>0.23910998891159499</v>
      </c>
      <c r="P9" s="17"/>
      <c r="Q9" s="17">
        <v>0.19575779574067001</v>
      </c>
      <c r="R9" s="17">
        <v>0.25092541422226899</v>
      </c>
      <c r="S9" s="17">
        <v>0.25775960506357498</v>
      </c>
    </row>
    <row r="10" spans="2:19" ht="28.8" x14ac:dyDescent="0.3">
      <c r="B10" s="18" t="s">
        <v>447</v>
      </c>
      <c r="C10" s="17">
        <v>0.17755551425038599</v>
      </c>
      <c r="D10" s="17">
        <v>0.17985969545448299</v>
      </c>
      <c r="E10" s="17">
        <v>0.174129146245142</v>
      </c>
      <c r="F10" s="17"/>
      <c r="G10" s="17">
        <v>0.18510761848120599</v>
      </c>
      <c r="H10" s="17">
        <v>0.19158155393884399</v>
      </c>
      <c r="I10" s="17">
        <v>0.180533887363199</v>
      </c>
      <c r="J10" s="17">
        <v>0.150606371254215</v>
      </c>
      <c r="K10" s="17"/>
      <c r="L10" s="17">
        <v>0.14080887686004301</v>
      </c>
      <c r="M10" s="17">
        <v>0.158299438586054</v>
      </c>
      <c r="N10" s="17">
        <v>0.19602270048793799</v>
      </c>
      <c r="O10" s="17">
        <v>0.21512263987494701</v>
      </c>
      <c r="P10" s="17"/>
      <c r="Q10" s="17">
        <v>0.173378252170169</v>
      </c>
      <c r="R10" s="17">
        <v>0.258702822728193</v>
      </c>
      <c r="S10" s="17">
        <v>0.14700743636195801</v>
      </c>
    </row>
    <row r="11" spans="2:19" x14ac:dyDescent="0.3">
      <c r="B11" s="18" t="s">
        <v>448</v>
      </c>
      <c r="C11" s="17">
        <v>0.50939283201494301</v>
      </c>
      <c r="D11" s="17">
        <v>0.51172800040574395</v>
      </c>
      <c r="E11" s="17">
        <v>0.50807094580907797</v>
      </c>
      <c r="F11" s="17"/>
      <c r="G11" s="17">
        <v>0.52606871594474902</v>
      </c>
      <c r="H11" s="17">
        <v>0.49190952530342702</v>
      </c>
      <c r="I11" s="17">
        <v>0.50890752146586204</v>
      </c>
      <c r="J11" s="17">
        <v>0.51167320257792803</v>
      </c>
      <c r="K11" s="17"/>
      <c r="L11" s="17">
        <v>0.53652025721353203</v>
      </c>
      <c r="M11" s="17">
        <v>0.54015804691645297</v>
      </c>
      <c r="N11" s="17">
        <v>0.51389540323245697</v>
      </c>
      <c r="O11" s="17">
        <v>0.44411318677411499</v>
      </c>
      <c r="P11" s="17"/>
      <c r="Q11" s="17">
        <v>0.52238264115616895</v>
      </c>
      <c r="R11" s="17">
        <v>0.461304040177408</v>
      </c>
      <c r="S11" s="17">
        <v>0.51788353310689395</v>
      </c>
    </row>
    <row r="12" spans="2:19" x14ac:dyDescent="0.3">
      <c r="B12" s="18" t="s">
        <v>78</v>
      </c>
      <c r="C12" s="19">
        <v>0.107056819360134</v>
      </c>
      <c r="D12" s="19">
        <v>0.104439327660243</v>
      </c>
      <c r="E12" s="19">
        <v>0.10973288591000301</v>
      </c>
      <c r="F12" s="19"/>
      <c r="G12" s="19">
        <v>7.8836636080875794E-2</v>
      </c>
      <c r="H12" s="19">
        <v>0.109344844364284</v>
      </c>
      <c r="I12" s="19">
        <v>0.102266699393669</v>
      </c>
      <c r="J12" s="19">
        <v>0.145828042054019</v>
      </c>
      <c r="K12" s="19"/>
      <c r="L12" s="19">
        <v>0.133901528600889</v>
      </c>
      <c r="M12" s="19">
        <v>9.81259889866955E-2</v>
      </c>
      <c r="N12" s="19">
        <v>9.6180349002257803E-2</v>
      </c>
      <c r="O12" s="19">
        <v>0.101654184439344</v>
      </c>
      <c r="P12" s="19"/>
      <c r="Q12" s="19">
        <v>0.108481310932991</v>
      </c>
      <c r="R12" s="19">
        <v>2.9067722872129199E-2</v>
      </c>
      <c r="S12" s="19">
        <v>7.7349425467572799E-2</v>
      </c>
    </row>
    <row r="13" spans="2:19" x14ac:dyDescent="0.3">
      <c r="B13" s="16"/>
    </row>
    <row r="14" spans="2:19" x14ac:dyDescent="0.3">
      <c r="B14" t="s">
        <v>51</v>
      </c>
    </row>
    <row r="15" spans="2:19" x14ac:dyDescent="0.3">
      <c r="B15" t="s">
        <v>52</v>
      </c>
    </row>
    <row r="17" spans="2:2" x14ac:dyDescent="0.3">
      <c r="B17"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I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9" width="20.6640625" customWidth="1"/>
  </cols>
  <sheetData>
    <row r="2" spans="2:9" ht="40.049999999999997" customHeight="1" x14ac:dyDescent="0.3">
      <c r="D2" s="30" t="s">
        <v>482</v>
      </c>
      <c r="E2" s="26"/>
      <c r="F2" s="26"/>
      <c r="G2" s="26"/>
      <c r="H2" s="26"/>
      <c r="I2" s="26"/>
    </row>
    <row r="6" spans="2:9" ht="49.95" customHeight="1" x14ac:dyDescent="0.3">
      <c r="B6" s="23" t="s">
        <v>15</v>
      </c>
      <c r="C6" s="23" t="s">
        <v>473</v>
      </c>
      <c r="D6" s="23" t="s">
        <v>474</v>
      </c>
      <c r="E6" s="23" t="s">
        <v>475</v>
      </c>
      <c r="F6" s="23" t="s">
        <v>476</v>
      </c>
      <c r="G6" s="23" t="s">
        <v>477</v>
      </c>
      <c r="H6" s="23" t="s">
        <v>478</v>
      </c>
    </row>
    <row r="7" spans="2:9" ht="43.2" x14ac:dyDescent="0.3">
      <c r="B7" s="18" t="s">
        <v>479</v>
      </c>
      <c r="C7" s="17">
        <v>9.3665358347959901E-2</v>
      </c>
      <c r="D7" s="17">
        <v>7.1473406483189506E-2</v>
      </c>
      <c r="E7" s="17">
        <v>0.116700829197402</v>
      </c>
      <c r="F7" s="17">
        <v>9.0913676010783401E-2</v>
      </c>
      <c r="G7" s="17">
        <v>6.60445105244232E-2</v>
      </c>
      <c r="H7" s="17">
        <v>8.6118518249294798E-2</v>
      </c>
    </row>
    <row r="8" spans="2:9" ht="43.2" x14ac:dyDescent="0.3">
      <c r="B8" s="18" t="s">
        <v>480</v>
      </c>
      <c r="C8" s="17">
        <v>0.248410990898358</v>
      </c>
      <c r="D8" s="17">
        <v>0.23313380819261501</v>
      </c>
      <c r="E8" s="17">
        <v>0.26450208916394802</v>
      </c>
      <c r="F8" s="17">
        <v>0.241583944373198</v>
      </c>
      <c r="G8" s="17">
        <v>0.18922909897951201</v>
      </c>
      <c r="H8" s="17">
        <v>0.228472918613324</v>
      </c>
    </row>
    <row r="9" spans="2:9" ht="28.8" x14ac:dyDescent="0.3">
      <c r="B9" s="18" t="s">
        <v>481</v>
      </c>
      <c r="C9" s="17">
        <v>0.57434695404369096</v>
      </c>
      <c r="D9" s="17">
        <v>0.61367973410563004</v>
      </c>
      <c r="E9" s="17">
        <v>0.53723880244210098</v>
      </c>
      <c r="F9" s="17">
        <v>0.56982575954541803</v>
      </c>
      <c r="G9" s="17">
        <v>0.64171138173036302</v>
      </c>
      <c r="H9" s="17">
        <v>0.59430626363294303</v>
      </c>
    </row>
    <row r="10" spans="2:9" x14ac:dyDescent="0.3">
      <c r="B10" s="18" t="s">
        <v>78</v>
      </c>
      <c r="C10" s="17">
        <v>8.3576696709991294E-2</v>
      </c>
      <c r="D10" s="17">
        <v>8.1713051218565799E-2</v>
      </c>
      <c r="E10" s="17">
        <v>8.1558279196549996E-2</v>
      </c>
      <c r="F10" s="17">
        <v>9.7676620070600295E-2</v>
      </c>
      <c r="G10" s="17">
        <v>0.10301500876570201</v>
      </c>
      <c r="H10" s="17">
        <v>9.1102299504438197E-2</v>
      </c>
    </row>
    <row r="11" spans="2:9" x14ac:dyDescent="0.3">
      <c r="B11" s="16"/>
      <c r="C11" s="16"/>
      <c r="D11" s="16"/>
      <c r="E11" s="16"/>
      <c r="F11" s="16"/>
      <c r="G11" s="16"/>
      <c r="H11" s="16"/>
    </row>
    <row r="12" spans="2:9" x14ac:dyDescent="0.3">
      <c r="B12" t="s">
        <v>51</v>
      </c>
    </row>
    <row r="13" spans="2:9" x14ac:dyDescent="0.3">
      <c r="B13" t="s">
        <v>52</v>
      </c>
    </row>
    <row r="17" spans="2:2" x14ac:dyDescent="0.3">
      <c r="B17"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S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483</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43.2" x14ac:dyDescent="0.3">
      <c r="B9" s="18" t="s">
        <v>479</v>
      </c>
      <c r="C9" s="17">
        <v>9.3665358347959901E-2</v>
      </c>
      <c r="D9" s="17">
        <v>7.4736213677004698E-2</v>
      </c>
      <c r="E9" s="17">
        <v>0.11078618386964401</v>
      </c>
      <c r="F9" s="17"/>
      <c r="G9" s="17">
        <v>0.10455825454376</v>
      </c>
      <c r="H9" s="17">
        <v>7.9139949562295406E-2</v>
      </c>
      <c r="I9" s="17">
        <v>9.6702479781196796E-2</v>
      </c>
      <c r="J9" s="17">
        <v>9.3101343440874798E-2</v>
      </c>
      <c r="K9" s="17"/>
      <c r="L9" s="17">
        <v>4.3368848856810402E-2</v>
      </c>
      <c r="M9" s="17">
        <v>5.4914097377973099E-2</v>
      </c>
      <c r="N9" s="17">
        <v>0.10693523105519501</v>
      </c>
      <c r="O9" s="17">
        <v>0.171497997214236</v>
      </c>
      <c r="P9" s="17"/>
      <c r="Q9" s="17">
        <v>7.9713072637407997E-2</v>
      </c>
      <c r="R9" s="17">
        <v>0.19807649675141301</v>
      </c>
      <c r="S9" s="17">
        <v>0.108312502889853</v>
      </c>
    </row>
    <row r="10" spans="2:19" ht="43.2" x14ac:dyDescent="0.3">
      <c r="B10" s="18" t="s">
        <v>480</v>
      </c>
      <c r="C10" s="17">
        <v>0.248410990898358</v>
      </c>
      <c r="D10" s="17">
        <v>0.23178643495038301</v>
      </c>
      <c r="E10" s="17">
        <v>0.26501883760274703</v>
      </c>
      <c r="F10" s="17"/>
      <c r="G10" s="17">
        <v>0.25045174538477299</v>
      </c>
      <c r="H10" s="17">
        <v>0.255160362046357</v>
      </c>
      <c r="I10" s="17">
        <v>0.274314933371057</v>
      </c>
      <c r="J10" s="17">
        <v>0.21558999551112501</v>
      </c>
      <c r="K10" s="17"/>
      <c r="L10" s="17">
        <v>0.16304740657349501</v>
      </c>
      <c r="M10" s="17">
        <v>0.23692604133376</v>
      </c>
      <c r="N10" s="17">
        <v>0.25612218212271898</v>
      </c>
      <c r="O10" s="17">
        <v>0.33784245003939101</v>
      </c>
      <c r="P10" s="17"/>
      <c r="Q10" s="17">
        <v>0.2410697947131</v>
      </c>
      <c r="R10" s="17">
        <v>0.28845264062901899</v>
      </c>
      <c r="S10" s="17">
        <v>0.288769199199784</v>
      </c>
    </row>
    <row r="11" spans="2:19" ht="28.8" x14ac:dyDescent="0.3">
      <c r="B11" s="18" t="s">
        <v>481</v>
      </c>
      <c r="C11" s="17">
        <v>0.57434695404369096</v>
      </c>
      <c r="D11" s="17">
        <v>0.603587490664247</v>
      </c>
      <c r="E11" s="17">
        <v>0.54706639438141003</v>
      </c>
      <c r="F11" s="17"/>
      <c r="G11" s="17">
        <v>0.58798406696427996</v>
      </c>
      <c r="H11" s="17">
        <v>0.58937176630126398</v>
      </c>
      <c r="I11" s="17">
        <v>0.54038888703652299</v>
      </c>
      <c r="J11" s="17">
        <v>0.57130835012901404</v>
      </c>
      <c r="K11" s="17"/>
      <c r="L11" s="17">
        <v>0.69142712645998805</v>
      </c>
      <c r="M11" s="17">
        <v>0.63100083219681102</v>
      </c>
      <c r="N11" s="17">
        <v>0.57170447166415805</v>
      </c>
      <c r="O11" s="17">
        <v>0.398854886344577</v>
      </c>
      <c r="P11" s="17"/>
      <c r="Q11" s="17">
        <v>0.60297582090157498</v>
      </c>
      <c r="R11" s="17">
        <v>0.45225907440583502</v>
      </c>
      <c r="S11" s="17">
        <v>0.516312467286827</v>
      </c>
    </row>
    <row r="12" spans="2:19" x14ac:dyDescent="0.3">
      <c r="B12" s="18" t="s">
        <v>78</v>
      </c>
      <c r="C12" s="19">
        <v>8.3576696709991294E-2</v>
      </c>
      <c r="D12" s="19">
        <v>8.9889860708365105E-2</v>
      </c>
      <c r="E12" s="19">
        <v>7.7128584146199594E-2</v>
      </c>
      <c r="F12" s="19"/>
      <c r="G12" s="19">
        <v>5.7005933107187302E-2</v>
      </c>
      <c r="H12" s="19">
        <v>7.6327922090083697E-2</v>
      </c>
      <c r="I12" s="19">
        <v>8.8593699811222906E-2</v>
      </c>
      <c r="J12" s="19">
        <v>0.120000310918986</v>
      </c>
      <c r="K12" s="19"/>
      <c r="L12" s="19">
        <v>0.102156618109706</v>
      </c>
      <c r="M12" s="19">
        <v>7.7159029091456194E-2</v>
      </c>
      <c r="N12" s="19">
        <v>6.5238115157928503E-2</v>
      </c>
      <c r="O12" s="19">
        <v>9.1804666401795798E-2</v>
      </c>
      <c r="P12" s="19"/>
      <c r="Q12" s="19">
        <v>7.6241311747917401E-2</v>
      </c>
      <c r="R12" s="19">
        <v>6.1211788213733798E-2</v>
      </c>
      <c r="S12" s="19">
        <v>8.6605830623535301E-2</v>
      </c>
    </row>
    <row r="13" spans="2:19" x14ac:dyDescent="0.3">
      <c r="B13" s="16"/>
    </row>
    <row r="14" spans="2:19" x14ac:dyDescent="0.3">
      <c r="B14" t="s">
        <v>51</v>
      </c>
    </row>
    <row r="15" spans="2:19" x14ac:dyDescent="0.3">
      <c r="B15" t="s">
        <v>52</v>
      </c>
    </row>
    <row r="17" spans="2:2" x14ac:dyDescent="0.3">
      <c r="B17"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S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484</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43.2" x14ac:dyDescent="0.3">
      <c r="B9" s="18" t="s">
        <v>479</v>
      </c>
      <c r="C9" s="17">
        <v>7.1473406483189506E-2</v>
      </c>
      <c r="D9" s="17">
        <v>7.0429467491833597E-2</v>
      </c>
      <c r="E9" s="17">
        <v>7.1956990269611595E-2</v>
      </c>
      <c r="F9" s="17"/>
      <c r="G9" s="17">
        <v>7.9352967721687206E-2</v>
      </c>
      <c r="H9" s="17">
        <v>5.4618457988969603E-2</v>
      </c>
      <c r="I9" s="17">
        <v>6.8530775398451899E-2</v>
      </c>
      <c r="J9" s="17">
        <v>8.2572078890332204E-2</v>
      </c>
      <c r="K9" s="17"/>
      <c r="L9" s="17">
        <v>4.4843848049908298E-2</v>
      </c>
      <c r="M9" s="17">
        <v>6.2485964871165603E-2</v>
      </c>
      <c r="N9" s="17">
        <v>7.9055227772364497E-2</v>
      </c>
      <c r="O9" s="17">
        <v>9.9609785086060498E-2</v>
      </c>
      <c r="P9" s="17"/>
      <c r="Q9" s="17">
        <v>6.5287967342879005E-2</v>
      </c>
      <c r="R9" s="17">
        <v>0.119057132231501</v>
      </c>
      <c r="S9" s="17">
        <v>9.7429617192962295E-2</v>
      </c>
    </row>
    <row r="10" spans="2:19" ht="43.2" x14ac:dyDescent="0.3">
      <c r="B10" s="18" t="s">
        <v>480</v>
      </c>
      <c r="C10" s="17">
        <v>0.23313380819261501</v>
      </c>
      <c r="D10" s="17">
        <v>0.22562403218380001</v>
      </c>
      <c r="E10" s="17">
        <v>0.241260131397075</v>
      </c>
      <c r="F10" s="17"/>
      <c r="G10" s="17">
        <v>0.271961105841031</v>
      </c>
      <c r="H10" s="17">
        <v>0.26450582410666201</v>
      </c>
      <c r="I10" s="17">
        <v>0.22424283038405399</v>
      </c>
      <c r="J10" s="17">
        <v>0.15376165060292701</v>
      </c>
      <c r="K10" s="17"/>
      <c r="L10" s="17">
        <v>0.17654309864751899</v>
      </c>
      <c r="M10" s="17">
        <v>0.22791339142532599</v>
      </c>
      <c r="N10" s="17">
        <v>0.25496297065670298</v>
      </c>
      <c r="O10" s="17">
        <v>0.27172245384141402</v>
      </c>
      <c r="P10" s="17"/>
      <c r="Q10" s="17">
        <v>0.22953594751693199</v>
      </c>
      <c r="R10" s="17">
        <v>0.28995548300555901</v>
      </c>
      <c r="S10" s="17">
        <v>0.25472826500463103</v>
      </c>
    </row>
    <row r="11" spans="2:19" ht="28.8" x14ac:dyDescent="0.3">
      <c r="B11" s="18" t="s">
        <v>481</v>
      </c>
      <c r="C11" s="17">
        <v>0.61367973410563004</v>
      </c>
      <c r="D11" s="17">
        <v>0.62537951918466805</v>
      </c>
      <c r="E11" s="17">
        <v>0.60122822314962199</v>
      </c>
      <c r="F11" s="17"/>
      <c r="G11" s="17">
        <v>0.59576081144600301</v>
      </c>
      <c r="H11" s="17">
        <v>0.60351669754800996</v>
      </c>
      <c r="I11" s="17">
        <v>0.62537167443318697</v>
      </c>
      <c r="J11" s="17">
        <v>0.64149327072122797</v>
      </c>
      <c r="K11" s="17"/>
      <c r="L11" s="17">
        <v>0.66876754163798402</v>
      </c>
      <c r="M11" s="17">
        <v>0.62630277525109801</v>
      </c>
      <c r="N11" s="17">
        <v>0.60402194227990302</v>
      </c>
      <c r="O11" s="17">
        <v>0.55540195442218099</v>
      </c>
      <c r="P11" s="17"/>
      <c r="Q11" s="17">
        <v>0.629151750401583</v>
      </c>
      <c r="R11" s="17">
        <v>0.53825030419911701</v>
      </c>
      <c r="S11" s="17">
        <v>0.55410608523267801</v>
      </c>
    </row>
    <row r="12" spans="2:19" x14ac:dyDescent="0.3">
      <c r="B12" s="18" t="s">
        <v>78</v>
      </c>
      <c r="C12" s="19">
        <v>8.1713051218565799E-2</v>
      </c>
      <c r="D12" s="19">
        <v>7.8566981139698094E-2</v>
      </c>
      <c r="E12" s="19">
        <v>8.55546551836915E-2</v>
      </c>
      <c r="F12" s="19"/>
      <c r="G12" s="19">
        <v>5.2925114991279297E-2</v>
      </c>
      <c r="H12" s="19">
        <v>7.7359020356358499E-2</v>
      </c>
      <c r="I12" s="19">
        <v>8.1854719784306904E-2</v>
      </c>
      <c r="J12" s="19">
        <v>0.12217299978551199</v>
      </c>
      <c r="K12" s="19"/>
      <c r="L12" s="19">
        <v>0.109845511664588</v>
      </c>
      <c r="M12" s="19">
        <v>8.3297868452410107E-2</v>
      </c>
      <c r="N12" s="19">
        <v>6.1959859291028999E-2</v>
      </c>
      <c r="O12" s="19">
        <v>7.3265806650344906E-2</v>
      </c>
      <c r="P12" s="19"/>
      <c r="Q12" s="19">
        <v>7.6024334738605107E-2</v>
      </c>
      <c r="R12" s="19">
        <v>5.2737080563823202E-2</v>
      </c>
      <c r="S12" s="19">
        <v>9.3736032569728497E-2</v>
      </c>
    </row>
    <row r="13" spans="2:19" x14ac:dyDescent="0.3">
      <c r="B13" s="16"/>
    </row>
    <row r="14" spans="2:19" x14ac:dyDescent="0.3">
      <c r="B14" t="s">
        <v>51</v>
      </c>
    </row>
    <row r="15" spans="2:19" x14ac:dyDescent="0.3">
      <c r="B15" t="s">
        <v>52</v>
      </c>
    </row>
    <row r="17" spans="2:2" x14ac:dyDescent="0.3">
      <c r="B17"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S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485</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43.2" x14ac:dyDescent="0.3">
      <c r="B9" s="18" t="s">
        <v>479</v>
      </c>
      <c r="C9" s="17">
        <v>0.116700829197402</v>
      </c>
      <c r="D9" s="17">
        <v>0.10901431404199</v>
      </c>
      <c r="E9" s="17">
        <v>0.119881646580193</v>
      </c>
      <c r="F9" s="17"/>
      <c r="G9" s="17">
        <v>0.13074828882903999</v>
      </c>
      <c r="H9" s="17">
        <v>0.11741416019749799</v>
      </c>
      <c r="I9" s="17">
        <v>0.106105166457328</v>
      </c>
      <c r="J9" s="17">
        <v>0.107722798352286</v>
      </c>
      <c r="K9" s="17"/>
      <c r="L9" s="17">
        <v>7.2725585108238899E-2</v>
      </c>
      <c r="M9" s="17">
        <v>8.9646854880235799E-2</v>
      </c>
      <c r="N9" s="17">
        <v>0.114826046069211</v>
      </c>
      <c r="O9" s="17">
        <v>0.19196759247946499</v>
      </c>
      <c r="P9" s="17"/>
      <c r="Q9" s="17">
        <v>0.110416455869368</v>
      </c>
      <c r="R9" s="17">
        <v>0.15976511363544299</v>
      </c>
      <c r="S9" s="17">
        <v>0.129497854022563</v>
      </c>
    </row>
    <row r="10" spans="2:19" ht="43.2" x14ac:dyDescent="0.3">
      <c r="B10" s="18" t="s">
        <v>480</v>
      </c>
      <c r="C10" s="17">
        <v>0.26450208916394802</v>
      </c>
      <c r="D10" s="17">
        <v>0.24993052617575201</v>
      </c>
      <c r="E10" s="17">
        <v>0.28068789383492598</v>
      </c>
      <c r="F10" s="17"/>
      <c r="G10" s="17">
        <v>0.24637374622179201</v>
      </c>
      <c r="H10" s="17">
        <v>0.300073152812107</v>
      </c>
      <c r="I10" s="17">
        <v>0.26650113924598701</v>
      </c>
      <c r="J10" s="17">
        <v>0.245662038958669</v>
      </c>
      <c r="K10" s="17"/>
      <c r="L10" s="17">
        <v>0.20419157899297</v>
      </c>
      <c r="M10" s="17">
        <v>0.25792135147023898</v>
      </c>
      <c r="N10" s="17">
        <v>0.26581389976077102</v>
      </c>
      <c r="O10" s="17">
        <v>0.33050893571524997</v>
      </c>
      <c r="P10" s="17"/>
      <c r="Q10" s="17">
        <v>0.25467452803451202</v>
      </c>
      <c r="R10" s="17">
        <v>0.28348681188466002</v>
      </c>
      <c r="S10" s="17">
        <v>0.311634743146251</v>
      </c>
    </row>
    <row r="11" spans="2:19" ht="28.8" x14ac:dyDescent="0.3">
      <c r="B11" s="18" t="s">
        <v>481</v>
      </c>
      <c r="C11" s="17">
        <v>0.53723880244210098</v>
      </c>
      <c r="D11" s="17">
        <v>0.560505600432608</v>
      </c>
      <c r="E11" s="17">
        <v>0.51616756128084496</v>
      </c>
      <c r="F11" s="17"/>
      <c r="G11" s="17">
        <v>0.56960945571025601</v>
      </c>
      <c r="H11" s="17">
        <v>0.49105228930349898</v>
      </c>
      <c r="I11" s="17">
        <v>0.55554884801732096</v>
      </c>
      <c r="J11" s="17">
        <v>0.53224183879535203</v>
      </c>
      <c r="K11" s="17"/>
      <c r="L11" s="17">
        <v>0.61041947358665005</v>
      </c>
      <c r="M11" s="17">
        <v>0.58887172757927997</v>
      </c>
      <c r="N11" s="17">
        <v>0.54700429389429395</v>
      </c>
      <c r="O11" s="17">
        <v>0.39763472773200298</v>
      </c>
      <c r="P11" s="17"/>
      <c r="Q11" s="17">
        <v>0.55917744651746104</v>
      </c>
      <c r="R11" s="17">
        <v>0.48824623502868703</v>
      </c>
      <c r="S11" s="17">
        <v>0.48499192353541598</v>
      </c>
    </row>
    <row r="12" spans="2:19" x14ac:dyDescent="0.3">
      <c r="B12" s="18" t="s">
        <v>78</v>
      </c>
      <c r="C12" s="19">
        <v>8.1558279196549996E-2</v>
      </c>
      <c r="D12" s="19">
        <v>8.0549559349650496E-2</v>
      </c>
      <c r="E12" s="19">
        <v>8.3262898304036201E-2</v>
      </c>
      <c r="F12" s="19"/>
      <c r="G12" s="19">
        <v>5.3268509238911299E-2</v>
      </c>
      <c r="H12" s="19">
        <v>9.1460397686896094E-2</v>
      </c>
      <c r="I12" s="19">
        <v>7.1844846279364494E-2</v>
      </c>
      <c r="J12" s="19">
        <v>0.11437332389369199</v>
      </c>
      <c r="K12" s="19"/>
      <c r="L12" s="19">
        <v>0.112663362312141</v>
      </c>
      <c r="M12" s="19">
        <v>6.3560066070244406E-2</v>
      </c>
      <c r="N12" s="19">
        <v>7.2355760275724795E-2</v>
      </c>
      <c r="O12" s="19">
        <v>7.9888744073282697E-2</v>
      </c>
      <c r="P12" s="19"/>
      <c r="Q12" s="19">
        <v>7.5731569578658897E-2</v>
      </c>
      <c r="R12" s="19">
        <v>6.8501839451209495E-2</v>
      </c>
      <c r="S12" s="19">
        <v>7.3875479295769902E-2</v>
      </c>
    </row>
    <row r="13" spans="2:19" x14ac:dyDescent="0.3">
      <c r="B13" s="16"/>
    </row>
    <row r="14" spans="2:19" x14ac:dyDescent="0.3">
      <c r="B14" t="s">
        <v>51</v>
      </c>
    </row>
    <row r="15" spans="2:19" x14ac:dyDescent="0.3">
      <c r="B15" t="s">
        <v>52</v>
      </c>
    </row>
    <row r="17" spans="2:2" x14ac:dyDescent="0.3">
      <c r="B17"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S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486</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43.2" x14ac:dyDescent="0.3">
      <c r="B9" s="18" t="s">
        <v>479</v>
      </c>
      <c r="C9" s="17">
        <v>9.0913676010783401E-2</v>
      </c>
      <c r="D9" s="17">
        <v>9.0716018551497093E-2</v>
      </c>
      <c r="E9" s="17">
        <v>8.9294297525017802E-2</v>
      </c>
      <c r="F9" s="17"/>
      <c r="G9" s="17">
        <v>9.4301940701267697E-2</v>
      </c>
      <c r="H9" s="17">
        <v>7.8626083794959695E-2</v>
      </c>
      <c r="I9" s="17">
        <v>9.7461757968263299E-2</v>
      </c>
      <c r="J9" s="17">
        <v>9.6092441751643207E-2</v>
      </c>
      <c r="K9" s="17"/>
      <c r="L9" s="17">
        <v>5.68210327129317E-2</v>
      </c>
      <c r="M9" s="17">
        <v>9.0408898802042101E-2</v>
      </c>
      <c r="N9" s="17">
        <v>8.68352030571478E-2</v>
      </c>
      <c r="O9" s="17">
        <v>0.129970611989493</v>
      </c>
      <c r="P9" s="17"/>
      <c r="Q9" s="17">
        <v>8.9098432456304694E-2</v>
      </c>
      <c r="R9" s="17">
        <v>0.117363954936691</v>
      </c>
      <c r="S9" s="17">
        <v>8.3864287463173495E-2</v>
      </c>
    </row>
    <row r="10" spans="2:19" ht="43.2" x14ac:dyDescent="0.3">
      <c r="B10" s="18" t="s">
        <v>480</v>
      </c>
      <c r="C10" s="17">
        <v>0.241583944373198</v>
      </c>
      <c r="D10" s="17">
        <v>0.23451243679647099</v>
      </c>
      <c r="E10" s="17">
        <v>0.247810521559509</v>
      </c>
      <c r="F10" s="17"/>
      <c r="G10" s="17">
        <v>0.26034895584106699</v>
      </c>
      <c r="H10" s="17">
        <v>0.27674446429911798</v>
      </c>
      <c r="I10" s="17">
        <v>0.22716348158563399</v>
      </c>
      <c r="J10" s="17">
        <v>0.188070968282462</v>
      </c>
      <c r="K10" s="17"/>
      <c r="L10" s="17">
        <v>0.17472934142814001</v>
      </c>
      <c r="M10" s="17">
        <v>0.24260647808250199</v>
      </c>
      <c r="N10" s="17">
        <v>0.233843666581381</v>
      </c>
      <c r="O10" s="17">
        <v>0.31571791641067798</v>
      </c>
      <c r="P10" s="17"/>
      <c r="Q10" s="17">
        <v>0.228454424107188</v>
      </c>
      <c r="R10" s="17">
        <v>0.30924968009123699</v>
      </c>
      <c r="S10" s="17">
        <v>0.31145361514974101</v>
      </c>
    </row>
    <row r="11" spans="2:19" ht="28.8" x14ac:dyDescent="0.3">
      <c r="B11" s="18" t="s">
        <v>481</v>
      </c>
      <c r="C11" s="17">
        <v>0.56982575954541803</v>
      </c>
      <c r="D11" s="17">
        <v>0.57872613833107001</v>
      </c>
      <c r="E11" s="17">
        <v>0.56360812207744804</v>
      </c>
      <c r="F11" s="17"/>
      <c r="G11" s="17">
        <v>0.57552484846330798</v>
      </c>
      <c r="H11" s="17">
        <v>0.55469598833295797</v>
      </c>
      <c r="I11" s="17">
        <v>0.57084576562354605</v>
      </c>
      <c r="J11" s="17">
        <v>0.57909187960772401</v>
      </c>
      <c r="K11" s="17"/>
      <c r="L11" s="17">
        <v>0.64108766781306004</v>
      </c>
      <c r="M11" s="17">
        <v>0.57473223030382503</v>
      </c>
      <c r="N11" s="17">
        <v>0.59173646161453697</v>
      </c>
      <c r="O11" s="17">
        <v>0.46952061346419499</v>
      </c>
      <c r="P11" s="17"/>
      <c r="Q11" s="17">
        <v>0.59056017223551305</v>
      </c>
      <c r="R11" s="17">
        <v>0.46181421216097102</v>
      </c>
      <c r="S11" s="17">
        <v>0.512063192997113</v>
      </c>
    </row>
    <row r="12" spans="2:19" x14ac:dyDescent="0.3">
      <c r="B12" s="18" t="s">
        <v>78</v>
      </c>
      <c r="C12" s="19">
        <v>9.7676620070600295E-2</v>
      </c>
      <c r="D12" s="19">
        <v>9.6045406320962007E-2</v>
      </c>
      <c r="E12" s="19">
        <v>9.9287058838025105E-2</v>
      </c>
      <c r="F12" s="19"/>
      <c r="G12" s="19">
        <v>6.9824254994356696E-2</v>
      </c>
      <c r="H12" s="19">
        <v>8.9933463572964306E-2</v>
      </c>
      <c r="I12" s="19">
        <v>0.10452899482255699</v>
      </c>
      <c r="J12" s="19">
        <v>0.13674471035817101</v>
      </c>
      <c r="K12" s="19"/>
      <c r="L12" s="19">
        <v>0.127361958045869</v>
      </c>
      <c r="M12" s="19">
        <v>9.2252392811631306E-2</v>
      </c>
      <c r="N12" s="19">
        <v>8.7584668746935102E-2</v>
      </c>
      <c r="O12" s="19">
        <v>8.4790858135634001E-2</v>
      </c>
      <c r="P12" s="19"/>
      <c r="Q12" s="19">
        <v>9.1886971200994802E-2</v>
      </c>
      <c r="R12" s="19">
        <v>0.111572152811101</v>
      </c>
      <c r="S12" s="19">
        <v>9.2618904389972001E-2</v>
      </c>
    </row>
    <row r="13" spans="2:19" x14ac:dyDescent="0.3">
      <c r="B13" s="16"/>
    </row>
    <row r="14" spans="2:19" x14ac:dyDescent="0.3">
      <c r="B14" t="s">
        <v>51</v>
      </c>
    </row>
    <row r="15" spans="2:19" x14ac:dyDescent="0.3">
      <c r="B15" t="s">
        <v>52</v>
      </c>
    </row>
    <row r="17" spans="2:2" x14ac:dyDescent="0.3">
      <c r="B17"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S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487</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43.2" x14ac:dyDescent="0.3">
      <c r="B9" s="18" t="s">
        <v>479</v>
      </c>
      <c r="C9" s="17">
        <v>6.60445105244232E-2</v>
      </c>
      <c r="D9" s="17">
        <v>6.4149206202631495E-2</v>
      </c>
      <c r="E9" s="17">
        <v>6.8502490791161594E-2</v>
      </c>
      <c r="F9" s="17"/>
      <c r="G9" s="17">
        <v>7.5865170249249006E-2</v>
      </c>
      <c r="H9" s="17">
        <v>6.0856939270994101E-2</v>
      </c>
      <c r="I9" s="17">
        <v>6.6772510222620193E-2</v>
      </c>
      <c r="J9" s="17">
        <v>5.9655847630104397E-2</v>
      </c>
      <c r="K9" s="17"/>
      <c r="L9" s="17">
        <v>3.87697589104617E-2</v>
      </c>
      <c r="M9" s="17">
        <v>4.65177675210856E-2</v>
      </c>
      <c r="N9" s="17">
        <v>7.4851005860712402E-2</v>
      </c>
      <c r="O9" s="17">
        <v>0.104898241892929</v>
      </c>
      <c r="P9" s="17"/>
      <c r="Q9" s="17">
        <v>6.3677247651771504E-2</v>
      </c>
      <c r="R9" s="17">
        <v>0.126676041468711</v>
      </c>
      <c r="S9" s="17">
        <v>7.7377707984115099E-2</v>
      </c>
    </row>
    <row r="10" spans="2:19" ht="43.2" x14ac:dyDescent="0.3">
      <c r="B10" s="18" t="s">
        <v>480</v>
      </c>
      <c r="C10" s="17">
        <v>0.18922909897951201</v>
      </c>
      <c r="D10" s="17">
        <v>0.183771496909302</v>
      </c>
      <c r="E10" s="17">
        <v>0.19080232162739</v>
      </c>
      <c r="F10" s="17"/>
      <c r="G10" s="17">
        <v>0.23088346480876501</v>
      </c>
      <c r="H10" s="17">
        <v>0.18751812246024299</v>
      </c>
      <c r="I10" s="17">
        <v>0.17523089353967</v>
      </c>
      <c r="J10" s="17">
        <v>0.14739940383484601</v>
      </c>
      <c r="K10" s="17"/>
      <c r="L10" s="17">
        <v>0.12623958987087899</v>
      </c>
      <c r="M10" s="17">
        <v>0.166499441529317</v>
      </c>
      <c r="N10" s="17">
        <v>0.17873629643712599</v>
      </c>
      <c r="O10" s="17">
        <v>0.28816930560235998</v>
      </c>
      <c r="P10" s="17"/>
      <c r="Q10" s="17">
        <v>0.174610819640549</v>
      </c>
      <c r="R10" s="17">
        <v>0.26407149117901302</v>
      </c>
      <c r="S10" s="17">
        <v>0.28924697828232598</v>
      </c>
    </row>
    <row r="11" spans="2:19" ht="28.8" x14ac:dyDescent="0.3">
      <c r="B11" s="18" t="s">
        <v>481</v>
      </c>
      <c r="C11" s="17">
        <v>0.64171138173036302</v>
      </c>
      <c r="D11" s="17">
        <v>0.65729812608023397</v>
      </c>
      <c r="E11" s="17">
        <v>0.62857285606329905</v>
      </c>
      <c r="F11" s="17"/>
      <c r="G11" s="17">
        <v>0.63011795913565605</v>
      </c>
      <c r="H11" s="17">
        <v>0.65005011809469904</v>
      </c>
      <c r="I11" s="17">
        <v>0.64752178632075297</v>
      </c>
      <c r="J11" s="17">
        <v>0.64298383375300905</v>
      </c>
      <c r="K11" s="17"/>
      <c r="L11" s="17">
        <v>0.69510647107232404</v>
      </c>
      <c r="M11" s="17">
        <v>0.69400802480198098</v>
      </c>
      <c r="N11" s="17">
        <v>0.66428273902761004</v>
      </c>
      <c r="O11" s="17">
        <v>0.50730201653325002</v>
      </c>
      <c r="P11" s="17"/>
      <c r="Q11" s="17">
        <v>0.66505112433620905</v>
      </c>
      <c r="R11" s="17">
        <v>0.51457980162768502</v>
      </c>
      <c r="S11" s="17">
        <v>0.54633282479303302</v>
      </c>
    </row>
    <row r="12" spans="2:19" x14ac:dyDescent="0.3">
      <c r="B12" s="18" t="s">
        <v>78</v>
      </c>
      <c r="C12" s="19">
        <v>0.10301500876570201</v>
      </c>
      <c r="D12" s="19">
        <v>9.4781170807832799E-2</v>
      </c>
      <c r="E12" s="19">
        <v>0.11212233151815</v>
      </c>
      <c r="F12" s="19"/>
      <c r="G12" s="19">
        <v>6.31334058063307E-2</v>
      </c>
      <c r="H12" s="19">
        <v>0.101574820174064</v>
      </c>
      <c r="I12" s="19">
        <v>0.110474809916958</v>
      </c>
      <c r="J12" s="19">
        <v>0.14996091478203999</v>
      </c>
      <c r="K12" s="19"/>
      <c r="L12" s="19">
        <v>0.139884180146335</v>
      </c>
      <c r="M12" s="19">
        <v>9.2974766147617294E-2</v>
      </c>
      <c r="N12" s="19">
        <v>8.2129958674551098E-2</v>
      </c>
      <c r="O12" s="19">
        <v>9.9630435971460596E-2</v>
      </c>
      <c r="P12" s="19"/>
      <c r="Q12" s="19">
        <v>9.6660808371470106E-2</v>
      </c>
      <c r="R12" s="19">
        <v>9.4672665724591001E-2</v>
      </c>
      <c r="S12" s="19">
        <v>8.7042488940526103E-2</v>
      </c>
    </row>
    <row r="13" spans="2:19" x14ac:dyDescent="0.3">
      <c r="B13" s="16"/>
    </row>
    <row r="14" spans="2:19" x14ac:dyDescent="0.3">
      <c r="B14" t="s">
        <v>51</v>
      </c>
    </row>
    <row r="15" spans="2:19" x14ac:dyDescent="0.3">
      <c r="B15" t="s">
        <v>52</v>
      </c>
    </row>
    <row r="17" spans="2:2" x14ac:dyDescent="0.3">
      <c r="B17"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S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488</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43.2" x14ac:dyDescent="0.3">
      <c r="B9" s="18" t="s">
        <v>479</v>
      </c>
      <c r="C9" s="17">
        <v>8.6118518249294798E-2</v>
      </c>
      <c r="D9" s="17">
        <v>8.7440480353393496E-2</v>
      </c>
      <c r="E9" s="17">
        <v>8.3848018739502095E-2</v>
      </c>
      <c r="F9" s="17"/>
      <c r="G9" s="17">
        <v>8.5769139832990296E-2</v>
      </c>
      <c r="H9" s="17">
        <v>7.7349684489485093E-2</v>
      </c>
      <c r="I9" s="17">
        <v>7.7472103017937194E-2</v>
      </c>
      <c r="J9" s="17">
        <v>0.105975212411219</v>
      </c>
      <c r="K9" s="17"/>
      <c r="L9" s="17">
        <v>5.3397430066706102E-2</v>
      </c>
      <c r="M9" s="17">
        <v>6.4350771274291896E-2</v>
      </c>
      <c r="N9" s="17">
        <v>9.1392716361442902E-2</v>
      </c>
      <c r="O9" s="17">
        <v>0.13666902240392101</v>
      </c>
      <c r="P9" s="17"/>
      <c r="Q9" s="17">
        <v>7.8906303311321202E-2</v>
      </c>
      <c r="R9" s="17">
        <v>0.15564083826358899</v>
      </c>
      <c r="S9" s="17">
        <v>8.5810956172923294E-2</v>
      </c>
    </row>
    <row r="10" spans="2:19" ht="43.2" x14ac:dyDescent="0.3">
      <c r="B10" s="18" t="s">
        <v>480</v>
      </c>
      <c r="C10" s="17">
        <v>0.228472918613324</v>
      </c>
      <c r="D10" s="17">
        <v>0.225606043229714</v>
      </c>
      <c r="E10" s="17">
        <v>0.231878059858946</v>
      </c>
      <c r="F10" s="17"/>
      <c r="G10" s="17">
        <v>0.28238709699355802</v>
      </c>
      <c r="H10" s="17">
        <v>0.24579894120373499</v>
      </c>
      <c r="I10" s="17">
        <v>0.197128279371202</v>
      </c>
      <c r="J10" s="17">
        <v>0.16574656376066699</v>
      </c>
      <c r="K10" s="17"/>
      <c r="L10" s="17">
        <v>0.165264877477248</v>
      </c>
      <c r="M10" s="17">
        <v>0.21300235200316101</v>
      </c>
      <c r="N10" s="17">
        <v>0.24468308945372</v>
      </c>
      <c r="O10" s="17">
        <v>0.29085229175067301</v>
      </c>
      <c r="P10" s="17"/>
      <c r="Q10" s="17">
        <v>0.21684841401843899</v>
      </c>
      <c r="R10" s="17">
        <v>0.24041527394197901</v>
      </c>
      <c r="S10" s="17">
        <v>0.335361389971566</v>
      </c>
    </row>
    <row r="11" spans="2:19" ht="28.8" x14ac:dyDescent="0.3">
      <c r="B11" s="18" t="s">
        <v>481</v>
      </c>
      <c r="C11" s="17">
        <v>0.59430626363294303</v>
      </c>
      <c r="D11" s="17">
        <v>0.59601705953913697</v>
      </c>
      <c r="E11" s="17">
        <v>0.59308151719119395</v>
      </c>
      <c r="F11" s="17"/>
      <c r="G11" s="17">
        <v>0.57381318675317605</v>
      </c>
      <c r="H11" s="17">
        <v>0.58171776925559704</v>
      </c>
      <c r="I11" s="17">
        <v>0.64323086883745995</v>
      </c>
      <c r="J11" s="17">
        <v>0.59031946132334101</v>
      </c>
      <c r="K11" s="17"/>
      <c r="L11" s="17">
        <v>0.65317751599059004</v>
      </c>
      <c r="M11" s="17">
        <v>0.64900730897491299</v>
      </c>
      <c r="N11" s="17">
        <v>0.59865479703119195</v>
      </c>
      <c r="O11" s="17">
        <v>0.47156162197577201</v>
      </c>
      <c r="P11" s="17"/>
      <c r="Q11" s="17">
        <v>0.61962086721046705</v>
      </c>
      <c r="R11" s="17">
        <v>0.505610356688316</v>
      </c>
      <c r="S11" s="17">
        <v>0.51720866824621803</v>
      </c>
    </row>
    <row r="12" spans="2:19" x14ac:dyDescent="0.3">
      <c r="B12" s="18" t="s">
        <v>78</v>
      </c>
      <c r="C12" s="19">
        <v>9.1102299504438197E-2</v>
      </c>
      <c r="D12" s="19">
        <v>9.0936416877755402E-2</v>
      </c>
      <c r="E12" s="19">
        <v>9.11924042103575E-2</v>
      </c>
      <c r="F12" s="19"/>
      <c r="G12" s="19">
        <v>5.8030576420275599E-2</v>
      </c>
      <c r="H12" s="19">
        <v>9.5133605051182707E-2</v>
      </c>
      <c r="I12" s="19">
        <v>8.2168748773400996E-2</v>
      </c>
      <c r="J12" s="19">
        <v>0.13795876250477301</v>
      </c>
      <c r="K12" s="19"/>
      <c r="L12" s="19">
        <v>0.12816017646545599</v>
      </c>
      <c r="M12" s="19">
        <v>7.3639567747634402E-2</v>
      </c>
      <c r="N12" s="19">
        <v>6.5269397153646103E-2</v>
      </c>
      <c r="O12" s="19">
        <v>0.10091706386963301</v>
      </c>
      <c r="P12" s="19"/>
      <c r="Q12" s="19">
        <v>8.4624415459772007E-2</v>
      </c>
      <c r="R12" s="19">
        <v>9.8333531106116298E-2</v>
      </c>
      <c r="S12" s="19">
        <v>6.16189856092925E-2</v>
      </c>
    </row>
    <row r="13" spans="2:19" x14ac:dyDescent="0.3">
      <c r="B13" s="16"/>
    </row>
    <row r="14" spans="2:19" x14ac:dyDescent="0.3">
      <c r="B14" t="s">
        <v>51</v>
      </c>
    </row>
    <row r="15" spans="2:19" x14ac:dyDescent="0.3">
      <c r="B15" t="s">
        <v>52</v>
      </c>
    </row>
    <row r="17" spans="2:2" x14ac:dyDescent="0.3">
      <c r="B17"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S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492</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816</v>
      </c>
      <c r="D7" s="10">
        <v>342</v>
      </c>
      <c r="E7" s="10">
        <v>469</v>
      </c>
      <c r="F7" s="10"/>
      <c r="G7" s="10">
        <v>317</v>
      </c>
      <c r="H7" s="10">
        <v>208</v>
      </c>
      <c r="I7" s="10">
        <v>155</v>
      </c>
      <c r="J7" s="10">
        <v>133</v>
      </c>
      <c r="K7" s="10"/>
      <c r="L7" s="10">
        <v>114</v>
      </c>
      <c r="M7" s="10">
        <v>194</v>
      </c>
      <c r="N7" s="10">
        <v>246</v>
      </c>
      <c r="O7" s="10">
        <v>262</v>
      </c>
      <c r="P7" s="10"/>
      <c r="Q7" s="10">
        <v>594</v>
      </c>
      <c r="R7" s="10">
        <v>79</v>
      </c>
      <c r="S7" s="10">
        <v>80</v>
      </c>
    </row>
    <row r="8" spans="2:19" ht="30" customHeight="1" x14ac:dyDescent="0.3">
      <c r="B8" s="11" t="s">
        <v>20</v>
      </c>
      <c r="C8" s="11">
        <v>804</v>
      </c>
      <c r="D8" s="11">
        <v>358</v>
      </c>
      <c r="E8" s="11">
        <v>440</v>
      </c>
      <c r="F8" s="11"/>
      <c r="G8" s="11">
        <v>249</v>
      </c>
      <c r="H8" s="11">
        <v>203</v>
      </c>
      <c r="I8" s="11">
        <v>182</v>
      </c>
      <c r="J8" s="11">
        <v>166</v>
      </c>
      <c r="K8" s="11"/>
      <c r="L8" s="11">
        <v>116</v>
      </c>
      <c r="M8" s="11">
        <v>178</v>
      </c>
      <c r="N8" s="11">
        <v>222</v>
      </c>
      <c r="O8" s="11">
        <v>287</v>
      </c>
      <c r="P8" s="11"/>
      <c r="Q8" s="11">
        <v>588</v>
      </c>
      <c r="R8" s="11">
        <v>69</v>
      </c>
      <c r="S8" s="11">
        <v>79</v>
      </c>
    </row>
    <row r="9" spans="2:19" ht="28.8" x14ac:dyDescent="0.3">
      <c r="B9" s="18" t="s">
        <v>489</v>
      </c>
      <c r="C9" s="17">
        <v>0.42427916277179401</v>
      </c>
      <c r="D9" s="17">
        <v>0.43158033110965199</v>
      </c>
      <c r="E9" s="17">
        <v>0.419868861102904</v>
      </c>
      <c r="F9" s="17"/>
      <c r="G9" s="17">
        <v>0.39587586164641803</v>
      </c>
      <c r="H9" s="17">
        <v>0.43591318077493901</v>
      </c>
      <c r="I9" s="17">
        <v>0.43058931711658599</v>
      </c>
      <c r="J9" s="17">
        <v>0.44732732643017498</v>
      </c>
      <c r="K9" s="17"/>
      <c r="L9" s="17">
        <v>0.405465138451443</v>
      </c>
      <c r="M9" s="17">
        <v>0.43929635421846203</v>
      </c>
      <c r="N9" s="17">
        <v>0.43930882735775201</v>
      </c>
      <c r="O9" s="17">
        <v>0.41099159274413599</v>
      </c>
      <c r="P9" s="17"/>
      <c r="Q9" s="17">
        <v>0.41096511702092497</v>
      </c>
      <c r="R9" s="17">
        <v>0.47897078706222401</v>
      </c>
      <c r="S9" s="17">
        <v>0.46094246953432599</v>
      </c>
    </row>
    <row r="10" spans="2:19" ht="57.6" x14ac:dyDescent="0.3">
      <c r="B10" s="18" t="s">
        <v>490</v>
      </c>
      <c r="C10" s="17">
        <v>0.30367724881150598</v>
      </c>
      <c r="D10" s="17">
        <v>0.29119250529116297</v>
      </c>
      <c r="E10" s="17">
        <v>0.315979375070638</v>
      </c>
      <c r="F10" s="17"/>
      <c r="G10" s="17">
        <v>0.40061182110457499</v>
      </c>
      <c r="H10" s="17">
        <v>0.28899456788918498</v>
      </c>
      <c r="I10" s="17">
        <v>0.25239015669320902</v>
      </c>
      <c r="J10" s="17">
        <v>0.22623568667041999</v>
      </c>
      <c r="K10" s="17"/>
      <c r="L10" s="17">
        <v>0.29607910719243802</v>
      </c>
      <c r="M10" s="17">
        <v>0.30862781172981901</v>
      </c>
      <c r="N10" s="17">
        <v>0.28344047975370701</v>
      </c>
      <c r="O10" s="17">
        <v>0.31931539228281602</v>
      </c>
      <c r="P10" s="17"/>
      <c r="Q10" s="17">
        <v>0.31390754499380602</v>
      </c>
      <c r="R10" s="17">
        <v>0.33721760515363097</v>
      </c>
      <c r="S10" s="17">
        <v>0.254568629527681</v>
      </c>
    </row>
    <row r="11" spans="2:19" ht="43.2" x14ac:dyDescent="0.3">
      <c r="B11" s="18" t="s">
        <v>491</v>
      </c>
      <c r="C11" s="17">
        <v>0.220617255143185</v>
      </c>
      <c r="D11" s="17">
        <v>0.21636216399299299</v>
      </c>
      <c r="E11" s="17">
        <v>0.219772158881817</v>
      </c>
      <c r="F11" s="17"/>
      <c r="G11" s="17">
        <v>0.18885459237910601</v>
      </c>
      <c r="H11" s="17">
        <v>0.22043907079848599</v>
      </c>
      <c r="I11" s="17">
        <v>0.23013806741822901</v>
      </c>
      <c r="J11" s="17">
        <v>0.26180203542312802</v>
      </c>
      <c r="K11" s="17"/>
      <c r="L11" s="17">
        <v>0.20496305841305901</v>
      </c>
      <c r="M11" s="17">
        <v>0.213777295601073</v>
      </c>
      <c r="N11" s="17">
        <v>0.22809315248501699</v>
      </c>
      <c r="O11" s="17">
        <v>0.22542720571977601</v>
      </c>
      <c r="P11" s="17"/>
      <c r="Q11" s="17">
        <v>0.22887278657280599</v>
      </c>
      <c r="R11" s="17">
        <v>0.171015109017913</v>
      </c>
      <c r="S11" s="17">
        <v>0.19293909604450299</v>
      </c>
    </row>
    <row r="12" spans="2:19" x14ac:dyDescent="0.3">
      <c r="B12" s="18" t="s">
        <v>78</v>
      </c>
      <c r="C12" s="19">
        <v>5.1426333273514598E-2</v>
      </c>
      <c r="D12" s="19">
        <v>6.0864999606192099E-2</v>
      </c>
      <c r="E12" s="19">
        <v>4.4379604944641403E-2</v>
      </c>
      <c r="F12" s="19"/>
      <c r="G12" s="19">
        <v>1.4657724869899901E-2</v>
      </c>
      <c r="H12" s="19">
        <v>5.4653180537389497E-2</v>
      </c>
      <c r="I12" s="19">
        <v>8.6882458771975604E-2</v>
      </c>
      <c r="J12" s="19">
        <v>6.4634951476277597E-2</v>
      </c>
      <c r="K12" s="19"/>
      <c r="L12" s="19">
        <v>9.3492695943060394E-2</v>
      </c>
      <c r="M12" s="19">
        <v>3.82985384506455E-2</v>
      </c>
      <c r="N12" s="19">
        <v>4.9157540403523901E-2</v>
      </c>
      <c r="O12" s="19">
        <v>4.4265809253271303E-2</v>
      </c>
      <c r="P12" s="19"/>
      <c r="Q12" s="19">
        <v>4.6254551412462201E-2</v>
      </c>
      <c r="R12" s="19">
        <v>1.2796498766232E-2</v>
      </c>
      <c r="S12" s="19">
        <v>9.1549804893490197E-2</v>
      </c>
    </row>
    <row r="13" spans="2:19" x14ac:dyDescent="0.3">
      <c r="B13" s="16" t="s">
        <v>493</v>
      </c>
    </row>
    <row r="14" spans="2:19" x14ac:dyDescent="0.3">
      <c r="B14" t="s">
        <v>51</v>
      </c>
    </row>
    <row r="15" spans="2:19" x14ac:dyDescent="0.3">
      <c r="B15" t="s">
        <v>52</v>
      </c>
    </row>
    <row r="17" spans="2:2" x14ac:dyDescent="0.3">
      <c r="B17"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S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494</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740</v>
      </c>
      <c r="D7" s="10">
        <v>341</v>
      </c>
      <c r="E7" s="10">
        <v>396</v>
      </c>
      <c r="F7" s="10"/>
      <c r="G7" s="10">
        <v>312</v>
      </c>
      <c r="H7" s="10">
        <v>196</v>
      </c>
      <c r="I7" s="10">
        <v>126</v>
      </c>
      <c r="J7" s="10">
        <v>102</v>
      </c>
      <c r="K7" s="10"/>
      <c r="L7" s="10">
        <v>122</v>
      </c>
      <c r="M7" s="10">
        <v>198</v>
      </c>
      <c r="N7" s="10">
        <v>226</v>
      </c>
      <c r="O7" s="10">
        <v>194</v>
      </c>
      <c r="P7" s="10"/>
      <c r="Q7" s="10">
        <v>554</v>
      </c>
      <c r="R7" s="10">
        <v>67</v>
      </c>
      <c r="S7" s="10">
        <v>73</v>
      </c>
    </row>
    <row r="8" spans="2:19" ht="30" customHeight="1" x14ac:dyDescent="0.3">
      <c r="B8" s="11" t="s">
        <v>20</v>
      </c>
      <c r="C8" s="11">
        <v>716</v>
      </c>
      <c r="D8" s="11">
        <v>346</v>
      </c>
      <c r="E8" s="11">
        <v>366</v>
      </c>
      <c r="F8" s="11"/>
      <c r="G8" s="11">
        <v>247</v>
      </c>
      <c r="H8" s="11">
        <v>194</v>
      </c>
      <c r="I8" s="11">
        <v>144</v>
      </c>
      <c r="J8" s="11">
        <v>127</v>
      </c>
      <c r="K8" s="11"/>
      <c r="L8" s="11">
        <v>125</v>
      </c>
      <c r="M8" s="11">
        <v>177</v>
      </c>
      <c r="N8" s="11">
        <v>204</v>
      </c>
      <c r="O8" s="11">
        <v>209</v>
      </c>
      <c r="P8" s="11"/>
      <c r="Q8" s="11">
        <v>540</v>
      </c>
      <c r="R8" s="11">
        <v>58</v>
      </c>
      <c r="S8" s="11">
        <v>70</v>
      </c>
    </row>
    <row r="9" spans="2:19" ht="28.8" x14ac:dyDescent="0.3">
      <c r="B9" s="18" t="s">
        <v>489</v>
      </c>
      <c r="C9" s="17">
        <v>0.31924850164989799</v>
      </c>
      <c r="D9" s="17">
        <v>0.36225460910062002</v>
      </c>
      <c r="E9" s="17">
        <v>0.28121912548080802</v>
      </c>
      <c r="F9" s="17"/>
      <c r="G9" s="17">
        <v>0.31582389674246197</v>
      </c>
      <c r="H9" s="17">
        <v>0.35282141003329398</v>
      </c>
      <c r="I9" s="17">
        <v>0.32869209209067002</v>
      </c>
      <c r="J9" s="17">
        <v>0.25889093264524099</v>
      </c>
      <c r="K9" s="17"/>
      <c r="L9" s="17">
        <v>0.38635919775863098</v>
      </c>
      <c r="M9" s="17">
        <v>0.26358479681091102</v>
      </c>
      <c r="N9" s="17">
        <v>0.38129642014980297</v>
      </c>
      <c r="O9" s="17">
        <v>0.26585545744091499</v>
      </c>
      <c r="P9" s="17"/>
      <c r="Q9" s="17">
        <v>0.32312415917179699</v>
      </c>
      <c r="R9" s="17">
        <v>0.32090744513796798</v>
      </c>
      <c r="S9" s="17">
        <v>0.32077294084714603</v>
      </c>
    </row>
    <row r="10" spans="2:19" ht="57.6" x14ac:dyDescent="0.3">
      <c r="B10" s="18" t="s">
        <v>490</v>
      </c>
      <c r="C10" s="17">
        <v>0.40484823836719203</v>
      </c>
      <c r="D10" s="17">
        <v>0.37749744952034198</v>
      </c>
      <c r="E10" s="17">
        <v>0.42749995569704002</v>
      </c>
      <c r="F10" s="17"/>
      <c r="G10" s="17">
        <v>0.463846557173765</v>
      </c>
      <c r="H10" s="17">
        <v>0.403108227860418</v>
      </c>
      <c r="I10" s="17">
        <v>0.32265107351939298</v>
      </c>
      <c r="J10" s="17">
        <v>0.389581550181198</v>
      </c>
      <c r="K10" s="17"/>
      <c r="L10" s="17">
        <v>0.36611929815479199</v>
      </c>
      <c r="M10" s="17">
        <v>0.42573145309648203</v>
      </c>
      <c r="N10" s="17">
        <v>0.367157073401222</v>
      </c>
      <c r="O10" s="17">
        <v>0.44700362089907503</v>
      </c>
      <c r="P10" s="17"/>
      <c r="Q10" s="17">
        <v>0.378979527853474</v>
      </c>
      <c r="R10" s="17">
        <v>0.49130790249735001</v>
      </c>
      <c r="S10" s="17">
        <v>0.50975376278107898</v>
      </c>
    </row>
    <row r="11" spans="2:19" ht="43.2" x14ac:dyDescent="0.3">
      <c r="B11" s="18" t="s">
        <v>491</v>
      </c>
      <c r="C11" s="17">
        <v>0.211934857942533</v>
      </c>
      <c r="D11" s="17">
        <v>0.18683270483759601</v>
      </c>
      <c r="E11" s="17">
        <v>0.235716073955934</v>
      </c>
      <c r="F11" s="17"/>
      <c r="G11" s="17">
        <v>0.18651170659847199</v>
      </c>
      <c r="H11" s="17">
        <v>0.192074700414299</v>
      </c>
      <c r="I11" s="17">
        <v>0.26180955382689403</v>
      </c>
      <c r="J11" s="17">
        <v>0.23467512378724001</v>
      </c>
      <c r="K11" s="17"/>
      <c r="L11" s="17">
        <v>0.16606747333778499</v>
      </c>
      <c r="M11" s="17">
        <v>0.25243137753405598</v>
      </c>
      <c r="N11" s="17">
        <v>0.202886058218467</v>
      </c>
      <c r="O11" s="17">
        <v>0.213845412560911</v>
      </c>
      <c r="P11" s="17"/>
      <c r="Q11" s="17">
        <v>0.23826072585116601</v>
      </c>
      <c r="R11" s="17">
        <v>0.12998060072770801</v>
      </c>
      <c r="S11" s="17">
        <v>0.13520318941280099</v>
      </c>
    </row>
    <row r="12" spans="2:19" x14ac:dyDescent="0.3">
      <c r="B12" s="18" t="s">
        <v>78</v>
      </c>
      <c r="C12" s="19">
        <v>6.3968402040376807E-2</v>
      </c>
      <c r="D12" s="19">
        <v>7.3415236541441706E-2</v>
      </c>
      <c r="E12" s="19">
        <v>5.5564844866217003E-2</v>
      </c>
      <c r="F12" s="19"/>
      <c r="G12" s="19">
        <v>3.38178394853016E-2</v>
      </c>
      <c r="H12" s="19">
        <v>5.1995661691989298E-2</v>
      </c>
      <c r="I12" s="19">
        <v>8.6847280563041904E-2</v>
      </c>
      <c r="J12" s="19">
        <v>0.11685239338632</v>
      </c>
      <c r="K12" s="19"/>
      <c r="L12" s="19">
        <v>8.14540307487919E-2</v>
      </c>
      <c r="M12" s="19">
        <v>5.8252372558550897E-2</v>
      </c>
      <c r="N12" s="19">
        <v>4.8660448230507802E-2</v>
      </c>
      <c r="O12" s="19">
        <v>7.3295509099099002E-2</v>
      </c>
      <c r="P12" s="19"/>
      <c r="Q12" s="19">
        <v>5.96355871235624E-2</v>
      </c>
      <c r="R12" s="19">
        <v>5.7804051636974399E-2</v>
      </c>
      <c r="S12" s="19">
        <v>3.4270106958974401E-2</v>
      </c>
    </row>
    <row r="13" spans="2:19" x14ac:dyDescent="0.3">
      <c r="B13" s="16" t="s">
        <v>495</v>
      </c>
    </row>
    <row r="14" spans="2:19" x14ac:dyDescent="0.3">
      <c r="B14" t="s">
        <v>51</v>
      </c>
    </row>
    <row r="15" spans="2:19" x14ac:dyDescent="0.3">
      <c r="B15" t="s">
        <v>52</v>
      </c>
    </row>
    <row r="17" spans="2:2" x14ac:dyDescent="0.3">
      <c r="B17"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S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496</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901</v>
      </c>
      <c r="D7" s="10">
        <v>400</v>
      </c>
      <c r="E7" s="10">
        <v>494</v>
      </c>
      <c r="F7" s="10"/>
      <c r="G7" s="10">
        <v>337</v>
      </c>
      <c r="H7" s="10">
        <v>254</v>
      </c>
      <c r="I7" s="10">
        <v>155</v>
      </c>
      <c r="J7" s="10">
        <v>151</v>
      </c>
      <c r="K7" s="10"/>
      <c r="L7" s="10">
        <v>148</v>
      </c>
      <c r="M7" s="10">
        <v>227</v>
      </c>
      <c r="N7" s="10">
        <v>253</v>
      </c>
      <c r="O7" s="10">
        <v>273</v>
      </c>
      <c r="P7" s="10"/>
      <c r="Q7" s="10">
        <v>670</v>
      </c>
      <c r="R7" s="10">
        <v>73</v>
      </c>
      <c r="S7" s="10">
        <v>86</v>
      </c>
    </row>
    <row r="8" spans="2:19" ht="30" customHeight="1" x14ac:dyDescent="0.3">
      <c r="B8" s="11" t="s">
        <v>20</v>
      </c>
      <c r="C8" s="11">
        <v>895</v>
      </c>
      <c r="D8" s="11">
        <v>420</v>
      </c>
      <c r="E8" s="11">
        <v>469</v>
      </c>
      <c r="F8" s="11"/>
      <c r="G8" s="11">
        <v>265</v>
      </c>
      <c r="H8" s="11">
        <v>254</v>
      </c>
      <c r="I8" s="11">
        <v>183</v>
      </c>
      <c r="J8" s="11">
        <v>190</v>
      </c>
      <c r="K8" s="11"/>
      <c r="L8" s="11">
        <v>156</v>
      </c>
      <c r="M8" s="11">
        <v>212</v>
      </c>
      <c r="N8" s="11">
        <v>233</v>
      </c>
      <c r="O8" s="11">
        <v>295</v>
      </c>
      <c r="P8" s="11"/>
      <c r="Q8" s="11">
        <v>669</v>
      </c>
      <c r="R8" s="11">
        <v>63</v>
      </c>
      <c r="S8" s="11">
        <v>88</v>
      </c>
    </row>
    <row r="9" spans="2:19" ht="28.8" x14ac:dyDescent="0.3">
      <c r="B9" s="18" t="s">
        <v>489</v>
      </c>
      <c r="C9" s="17">
        <v>0.43763434842677501</v>
      </c>
      <c r="D9" s="17">
        <v>0.442388269644089</v>
      </c>
      <c r="E9" s="17">
        <v>0.43780783235901899</v>
      </c>
      <c r="F9" s="17"/>
      <c r="G9" s="17">
        <v>0.40156446659402301</v>
      </c>
      <c r="H9" s="17">
        <v>0.39075599981805897</v>
      </c>
      <c r="I9" s="17">
        <v>0.47382802133792701</v>
      </c>
      <c r="J9" s="17">
        <v>0.51470648166738797</v>
      </c>
      <c r="K9" s="17"/>
      <c r="L9" s="17">
        <v>0.37081942743858498</v>
      </c>
      <c r="M9" s="17">
        <v>0.50408746571000096</v>
      </c>
      <c r="N9" s="17">
        <v>0.39815087815106398</v>
      </c>
      <c r="O9" s="17">
        <v>0.456396553991257</v>
      </c>
      <c r="P9" s="17"/>
      <c r="Q9" s="17">
        <v>0.44933817864373499</v>
      </c>
      <c r="R9" s="17">
        <v>0.47478324580651399</v>
      </c>
      <c r="S9" s="17">
        <v>0.42032630949946298</v>
      </c>
    </row>
    <row r="10" spans="2:19" ht="57.6" x14ac:dyDescent="0.3">
      <c r="B10" s="18" t="s">
        <v>490</v>
      </c>
      <c r="C10" s="17">
        <v>0.281364013482162</v>
      </c>
      <c r="D10" s="17">
        <v>0.27243096015841001</v>
      </c>
      <c r="E10" s="17">
        <v>0.293668416716033</v>
      </c>
      <c r="F10" s="17"/>
      <c r="G10" s="17">
        <v>0.32594796047935298</v>
      </c>
      <c r="H10" s="17">
        <v>0.28436635842644697</v>
      </c>
      <c r="I10" s="17">
        <v>0.25292397472930001</v>
      </c>
      <c r="J10" s="17">
        <v>0.243100438538977</v>
      </c>
      <c r="K10" s="17"/>
      <c r="L10" s="17">
        <v>0.31236709615915897</v>
      </c>
      <c r="M10" s="17">
        <v>0.259327373249501</v>
      </c>
      <c r="N10" s="17">
        <v>0.29707238009500098</v>
      </c>
      <c r="O10" s="17">
        <v>0.26838953221714401</v>
      </c>
      <c r="P10" s="17"/>
      <c r="Q10" s="17">
        <v>0.27203362830965599</v>
      </c>
      <c r="R10" s="17">
        <v>0.38352635566284599</v>
      </c>
      <c r="S10" s="17">
        <v>0.222249541130256</v>
      </c>
    </row>
    <row r="11" spans="2:19" ht="43.2" x14ac:dyDescent="0.3">
      <c r="B11" s="18" t="s">
        <v>491</v>
      </c>
      <c r="C11" s="17">
        <v>0.241445142234786</v>
      </c>
      <c r="D11" s="17">
        <v>0.242798697160994</v>
      </c>
      <c r="E11" s="17">
        <v>0.23089185224807801</v>
      </c>
      <c r="F11" s="17"/>
      <c r="G11" s="17">
        <v>0.251283425505619</v>
      </c>
      <c r="H11" s="17">
        <v>0.28705318623201098</v>
      </c>
      <c r="I11" s="17">
        <v>0.21783417528321899</v>
      </c>
      <c r="J11" s="17">
        <v>0.194405096791335</v>
      </c>
      <c r="K11" s="17"/>
      <c r="L11" s="17">
        <v>0.236374720749013</v>
      </c>
      <c r="M11" s="17">
        <v>0.21993765018820799</v>
      </c>
      <c r="N11" s="17">
        <v>0.27193823081003698</v>
      </c>
      <c r="O11" s="17">
        <v>0.235540509928163</v>
      </c>
      <c r="P11" s="17"/>
      <c r="Q11" s="17">
        <v>0.23506812670853799</v>
      </c>
      <c r="R11" s="17">
        <v>0.12764450465455801</v>
      </c>
      <c r="S11" s="17">
        <v>0.347680864549052</v>
      </c>
    </row>
    <row r="12" spans="2:19" x14ac:dyDescent="0.3">
      <c r="B12" s="18" t="s">
        <v>78</v>
      </c>
      <c r="C12" s="19">
        <v>3.9556495856276401E-2</v>
      </c>
      <c r="D12" s="19">
        <v>4.2382073036506901E-2</v>
      </c>
      <c r="E12" s="19">
        <v>3.7631898676870897E-2</v>
      </c>
      <c r="F12" s="19"/>
      <c r="G12" s="19">
        <v>2.12041474210054E-2</v>
      </c>
      <c r="H12" s="19">
        <v>3.7824455523483201E-2</v>
      </c>
      <c r="I12" s="19">
        <v>5.5413828649553902E-2</v>
      </c>
      <c r="J12" s="19">
        <v>4.7787983002300798E-2</v>
      </c>
      <c r="K12" s="19"/>
      <c r="L12" s="19">
        <v>8.0438755653243502E-2</v>
      </c>
      <c r="M12" s="19">
        <v>1.66475108522894E-2</v>
      </c>
      <c r="N12" s="19">
        <v>3.2838510943897302E-2</v>
      </c>
      <c r="O12" s="19">
        <v>3.9673403863435298E-2</v>
      </c>
      <c r="P12" s="19"/>
      <c r="Q12" s="19">
        <v>4.3560066338070698E-2</v>
      </c>
      <c r="R12" s="19">
        <v>1.40458938760825E-2</v>
      </c>
      <c r="S12" s="19">
        <v>9.7432848212281407E-3</v>
      </c>
    </row>
    <row r="13" spans="2:19" x14ac:dyDescent="0.3">
      <c r="B13" s="16" t="s">
        <v>497</v>
      </c>
    </row>
    <row r="14" spans="2:19" x14ac:dyDescent="0.3">
      <c r="B14" t="s">
        <v>51</v>
      </c>
    </row>
    <row r="15" spans="2:19" x14ac:dyDescent="0.3">
      <c r="B15" t="s">
        <v>52</v>
      </c>
    </row>
    <row r="17" spans="2:2" x14ac:dyDescent="0.3">
      <c r="B17"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S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498</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798</v>
      </c>
      <c r="D7" s="10">
        <v>371</v>
      </c>
      <c r="E7" s="10">
        <v>421</v>
      </c>
      <c r="F7" s="10"/>
      <c r="G7" s="10">
        <v>317</v>
      </c>
      <c r="H7" s="10">
        <v>219</v>
      </c>
      <c r="I7" s="10">
        <v>138</v>
      </c>
      <c r="J7" s="10">
        <v>120</v>
      </c>
      <c r="K7" s="10"/>
      <c r="L7" s="10">
        <v>128</v>
      </c>
      <c r="M7" s="10">
        <v>218</v>
      </c>
      <c r="N7" s="10">
        <v>220</v>
      </c>
      <c r="O7" s="10">
        <v>232</v>
      </c>
      <c r="P7" s="10"/>
      <c r="Q7" s="10">
        <v>592</v>
      </c>
      <c r="R7" s="10">
        <v>71</v>
      </c>
      <c r="S7" s="10">
        <v>79</v>
      </c>
    </row>
    <row r="8" spans="2:19" ht="30" customHeight="1" x14ac:dyDescent="0.3">
      <c r="B8" s="11" t="s">
        <v>20</v>
      </c>
      <c r="C8" s="11">
        <v>781</v>
      </c>
      <c r="D8" s="11">
        <v>380</v>
      </c>
      <c r="E8" s="11">
        <v>394</v>
      </c>
      <c r="F8" s="11"/>
      <c r="G8" s="11">
        <v>249</v>
      </c>
      <c r="H8" s="11">
        <v>216</v>
      </c>
      <c r="I8" s="11">
        <v>159</v>
      </c>
      <c r="J8" s="11">
        <v>153</v>
      </c>
      <c r="K8" s="11"/>
      <c r="L8" s="11">
        <v>131</v>
      </c>
      <c r="M8" s="11">
        <v>203</v>
      </c>
      <c r="N8" s="11">
        <v>196</v>
      </c>
      <c r="O8" s="11">
        <v>251</v>
      </c>
      <c r="P8" s="11"/>
      <c r="Q8" s="11">
        <v>582</v>
      </c>
      <c r="R8" s="11">
        <v>61</v>
      </c>
      <c r="S8" s="11">
        <v>78</v>
      </c>
    </row>
    <row r="9" spans="2:19" ht="28.8" x14ac:dyDescent="0.3">
      <c r="B9" s="18" t="s">
        <v>489</v>
      </c>
      <c r="C9" s="17">
        <v>0.37273174733829201</v>
      </c>
      <c r="D9" s="17">
        <v>0.36990238141787601</v>
      </c>
      <c r="E9" s="17">
        <v>0.38153670147476898</v>
      </c>
      <c r="F9" s="17"/>
      <c r="G9" s="17">
        <v>0.35917708811941101</v>
      </c>
      <c r="H9" s="17">
        <v>0.36027634012634702</v>
      </c>
      <c r="I9" s="17">
        <v>0.34723992260474801</v>
      </c>
      <c r="J9" s="17">
        <v>0.44198807972029203</v>
      </c>
      <c r="K9" s="17"/>
      <c r="L9" s="17">
        <v>0.31493285374651098</v>
      </c>
      <c r="M9" s="17">
        <v>0.40570298824833601</v>
      </c>
      <c r="N9" s="17">
        <v>0.35637226113415099</v>
      </c>
      <c r="O9" s="17">
        <v>0.38886682495911801</v>
      </c>
      <c r="P9" s="17"/>
      <c r="Q9" s="17">
        <v>0.38017395828536099</v>
      </c>
      <c r="R9" s="17">
        <v>0.37434304354867898</v>
      </c>
      <c r="S9" s="17">
        <v>0.39538019277935299</v>
      </c>
    </row>
    <row r="10" spans="2:19" ht="57.6" x14ac:dyDescent="0.3">
      <c r="B10" s="18" t="s">
        <v>490</v>
      </c>
      <c r="C10" s="17">
        <v>0.33037820826543501</v>
      </c>
      <c r="D10" s="17">
        <v>0.33874688027187599</v>
      </c>
      <c r="E10" s="17">
        <v>0.31971784193789199</v>
      </c>
      <c r="F10" s="17"/>
      <c r="G10" s="17">
        <v>0.402053555882745</v>
      </c>
      <c r="H10" s="17">
        <v>0.338577908422729</v>
      </c>
      <c r="I10" s="17">
        <v>0.318085287019855</v>
      </c>
      <c r="J10" s="17">
        <v>0.216530395826634</v>
      </c>
      <c r="K10" s="17"/>
      <c r="L10" s="17">
        <v>0.38390201867615098</v>
      </c>
      <c r="M10" s="17">
        <v>0.30537848933735201</v>
      </c>
      <c r="N10" s="17">
        <v>0.31950661817760401</v>
      </c>
      <c r="O10" s="17">
        <v>0.33124800605798899</v>
      </c>
      <c r="P10" s="17"/>
      <c r="Q10" s="17">
        <v>0.33583101927484998</v>
      </c>
      <c r="R10" s="17">
        <v>0.34460679329738098</v>
      </c>
      <c r="S10" s="17">
        <v>0.31087702811796403</v>
      </c>
    </row>
    <row r="11" spans="2:19" ht="43.2" x14ac:dyDescent="0.3">
      <c r="B11" s="18" t="s">
        <v>491</v>
      </c>
      <c r="C11" s="17">
        <v>0.24831566876721201</v>
      </c>
      <c r="D11" s="17">
        <v>0.24001154897285201</v>
      </c>
      <c r="E11" s="17">
        <v>0.25204437360107002</v>
      </c>
      <c r="F11" s="17"/>
      <c r="G11" s="17">
        <v>0.213028946018129</v>
      </c>
      <c r="H11" s="17">
        <v>0.25305248880840397</v>
      </c>
      <c r="I11" s="17">
        <v>0.272690356695935</v>
      </c>
      <c r="J11" s="17">
        <v>0.273824812615026</v>
      </c>
      <c r="K11" s="17"/>
      <c r="L11" s="17">
        <v>0.246817233219702</v>
      </c>
      <c r="M11" s="17">
        <v>0.24949038894353001</v>
      </c>
      <c r="N11" s="17">
        <v>0.270162472342866</v>
      </c>
      <c r="O11" s="17">
        <v>0.23111583505448999</v>
      </c>
      <c r="P11" s="17"/>
      <c r="Q11" s="17">
        <v>0.24046169299381001</v>
      </c>
      <c r="R11" s="17">
        <v>0.22242716378591801</v>
      </c>
      <c r="S11" s="17">
        <v>0.23290182359775399</v>
      </c>
    </row>
    <row r="12" spans="2:19" x14ac:dyDescent="0.3">
      <c r="B12" s="18" t="s">
        <v>78</v>
      </c>
      <c r="C12" s="19">
        <v>4.8574375629061098E-2</v>
      </c>
      <c r="D12" s="19">
        <v>5.13391893373953E-2</v>
      </c>
      <c r="E12" s="19">
        <v>4.67010829862698E-2</v>
      </c>
      <c r="F12" s="19"/>
      <c r="G12" s="19">
        <v>2.5740409979714801E-2</v>
      </c>
      <c r="H12" s="19">
        <v>4.8093262642520201E-2</v>
      </c>
      <c r="I12" s="19">
        <v>6.1984433679461902E-2</v>
      </c>
      <c r="J12" s="19">
        <v>6.7656711838047306E-2</v>
      </c>
      <c r="K12" s="19"/>
      <c r="L12" s="19">
        <v>5.4347894357635498E-2</v>
      </c>
      <c r="M12" s="19">
        <v>3.9428133470781897E-2</v>
      </c>
      <c r="N12" s="19">
        <v>5.3958648345378703E-2</v>
      </c>
      <c r="O12" s="19">
        <v>4.8769333928402797E-2</v>
      </c>
      <c r="P12" s="19"/>
      <c r="Q12" s="19">
        <v>4.3533329445979402E-2</v>
      </c>
      <c r="R12" s="19">
        <v>5.8622999368021997E-2</v>
      </c>
      <c r="S12" s="19">
        <v>6.0840955504928997E-2</v>
      </c>
    </row>
    <row r="13" spans="2:19" x14ac:dyDescent="0.3">
      <c r="B13" s="16" t="s">
        <v>499</v>
      </c>
    </row>
    <row r="14" spans="2:19" x14ac:dyDescent="0.3">
      <c r="B14" t="s">
        <v>51</v>
      </c>
    </row>
    <row r="15" spans="2:19" x14ac:dyDescent="0.3">
      <c r="B15" t="s">
        <v>52</v>
      </c>
    </row>
    <row r="17" spans="2:2" x14ac:dyDescent="0.3">
      <c r="B17"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S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500</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619</v>
      </c>
      <c r="D7" s="10">
        <v>287</v>
      </c>
      <c r="E7" s="10">
        <v>326</v>
      </c>
      <c r="F7" s="10"/>
      <c r="G7" s="10">
        <v>275</v>
      </c>
      <c r="H7" s="10">
        <v>150</v>
      </c>
      <c r="I7" s="10">
        <v>104</v>
      </c>
      <c r="J7" s="10">
        <v>87</v>
      </c>
      <c r="K7" s="10"/>
      <c r="L7" s="10">
        <v>94</v>
      </c>
      <c r="M7" s="10">
        <v>146</v>
      </c>
      <c r="N7" s="10">
        <v>174</v>
      </c>
      <c r="O7" s="10">
        <v>205</v>
      </c>
      <c r="P7" s="10"/>
      <c r="Q7" s="10">
        <v>447</v>
      </c>
      <c r="R7" s="10">
        <v>65</v>
      </c>
      <c r="S7" s="10">
        <v>74</v>
      </c>
    </row>
    <row r="8" spans="2:19" ht="30" customHeight="1" x14ac:dyDescent="0.3">
      <c r="B8" s="11" t="s">
        <v>20</v>
      </c>
      <c r="C8" s="11">
        <v>600</v>
      </c>
      <c r="D8" s="11">
        <v>290</v>
      </c>
      <c r="E8" s="11">
        <v>303</v>
      </c>
      <c r="F8" s="11"/>
      <c r="G8" s="11">
        <v>215</v>
      </c>
      <c r="H8" s="11">
        <v>151</v>
      </c>
      <c r="I8" s="11">
        <v>119</v>
      </c>
      <c r="J8" s="11">
        <v>111</v>
      </c>
      <c r="K8" s="11"/>
      <c r="L8" s="11">
        <v>93</v>
      </c>
      <c r="M8" s="11">
        <v>130</v>
      </c>
      <c r="N8" s="11">
        <v>155</v>
      </c>
      <c r="O8" s="11">
        <v>222</v>
      </c>
      <c r="P8" s="11"/>
      <c r="Q8" s="11">
        <v>437</v>
      </c>
      <c r="R8" s="11">
        <v>56</v>
      </c>
      <c r="S8" s="11">
        <v>73</v>
      </c>
    </row>
    <row r="9" spans="2:19" ht="28.8" x14ac:dyDescent="0.3">
      <c r="B9" s="18" t="s">
        <v>489</v>
      </c>
      <c r="C9" s="17">
        <v>0.34542031482992003</v>
      </c>
      <c r="D9" s="17">
        <v>0.35472890642528998</v>
      </c>
      <c r="E9" s="17">
        <v>0.33950378461038799</v>
      </c>
      <c r="F9" s="17"/>
      <c r="G9" s="17">
        <v>0.34782763156798802</v>
      </c>
      <c r="H9" s="17">
        <v>0.37049011633156498</v>
      </c>
      <c r="I9" s="17">
        <v>0.32785685269259202</v>
      </c>
      <c r="J9" s="17">
        <v>0.31783214432659401</v>
      </c>
      <c r="K9" s="17"/>
      <c r="L9" s="17">
        <v>0.35789486312245899</v>
      </c>
      <c r="M9" s="17">
        <v>0.38648271314078397</v>
      </c>
      <c r="N9" s="17">
        <v>0.34106702250773901</v>
      </c>
      <c r="O9" s="17">
        <v>0.31915793929209302</v>
      </c>
      <c r="P9" s="17"/>
      <c r="Q9" s="17">
        <v>0.34948563389368698</v>
      </c>
      <c r="R9" s="17">
        <v>0.30328030798363298</v>
      </c>
      <c r="S9" s="17">
        <v>0.31656512289337901</v>
      </c>
    </row>
    <row r="10" spans="2:19" ht="57.6" x14ac:dyDescent="0.3">
      <c r="B10" s="18" t="s">
        <v>490</v>
      </c>
      <c r="C10" s="17">
        <v>0.37725697748887099</v>
      </c>
      <c r="D10" s="17">
        <v>0.40547318062867599</v>
      </c>
      <c r="E10" s="17">
        <v>0.35829760621446999</v>
      </c>
      <c r="F10" s="17"/>
      <c r="G10" s="17">
        <v>0.35234191812110199</v>
      </c>
      <c r="H10" s="17">
        <v>0.340371055023305</v>
      </c>
      <c r="I10" s="17">
        <v>0.42602036842211999</v>
      </c>
      <c r="J10" s="17">
        <v>0.43380105023673998</v>
      </c>
      <c r="K10" s="17"/>
      <c r="L10" s="17">
        <v>0.36356173427746202</v>
      </c>
      <c r="M10" s="17">
        <v>0.35852896620144198</v>
      </c>
      <c r="N10" s="17">
        <v>0.39081171652152402</v>
      </c>
      <c r="O10" s="17">
        <v>0.38450981576339799</v>
      </c>
      <c r="P10" s="17"/>
      <c r="Q10" s="17">
        <v>0.36620240348234001</v>
      </c>
      <c r="R10" s="17">
        <v>0.40362771232926797</v>
      </c>
      <c r="S10" s="17">
        <v>0.434651169557285</v>
      </c>
    </row>
    <row r="11" spans="2:19" ht="43.2" x14ac:dyDescent="0.3">
      <c r="B11" s="18" t="s">
        <v>491</v>
      </c>
      <c r="C11" s="17">
        <v>0.22847820704472099</v>
      </c>
      <c r="D11" s="17">
        <v>0.19634453349924499</v>
      </c>
      <c r="E11" s="17">
        <v>0.24716837593470301</v>
      </c>
      <c r="F11" s="17"/>
      <c r="G11" s="17">
        <v>0.26635585865218098</v>
      </c>
      <c r="H11" s="17">
        <v>0.23461715958840099</v>
      </c>
      <c r="I11" s="17">
        <v>0.197355336922798</v>
      </c>
      <c r="J11" s="17">
        <v>0.18642749892003599</v>
      </c>
      <c r="K11" s="17"/>
      <c r="L11" s="17">
        <v>0.21270784419011701</v>
      </c>
      <c r="M11" s="17">
        <v>0.224780659154036</v>
      </c>
      <c r="N11" s="17">
        <v>0.24525003863443701</v>
      </c>
      <c r="O11" s="17">
        <v>0.225543821827147</v>
      </c>
      <c r="P11" s="17"/>
      <c r="Q11" s="17">
        <v>0.24166109718960099</v>
      </c>
      <c r="R11" s="17">
        <v>0.184731579017923</v>
      </c>
      <c r="S11" s="17">
        <v>0.21329249654840601</v>
      </c>
    </row>
    <row r="12" spans="2:19" x14ac:dyDescent="0.3">
      <c r="B12" s="18" t="s">
        <v>78</v>
      </c>
      <c r="C12" s="19">
        <v>4.8844500636487098E-2</v>
      </c>
      <c r="D12" s="19">
        <v>4.3453379446788599E-2</v>
      </c>
      <c r="E12" s="19">
        <v>5.5030233240438202E-2</v>
      </c>
      <c r="F12" s="19"/>
      <c r="G12" s="19">
        <v>3.3474591658728403E-2</v>
      </c>
      <c r="H12" s="19">
        <v>5.45216690567287E-2</v>
      </c>
      <c r="I12" s="19">
        <v>4.8767441962489097E-2</v>
      </c>
      <c r="J12" s="19">
        <v>6.1939306516629801E-2</v>
      </c>
      <c r="K12" s="19"/>
      <c r="L12" s="19">
        <v>6.5835558409962497E-2</v>
      </c>
      <c r="M12" s="19">
        <v>3.0207661503737802E-2</v>
      </c>
      <c r="N12" s="19">
        <v>2.28712223363003E-2</v>
      </c>
      <c r="O12" s="19">
        <v>7.0788423117362206E-2</v>
      </c>
      <c r="P12" s="19"/>
      <c r="Q12" s="19">
        <v>4.2650865434372E-2</v>
      </c>
      <c r="R12" s="19">
        <v>0.108360400669175</v>
      </c>
      <c r="S12" s="19">
        <v>3.5491211000930202E-2</v>
      </c>
    </row>
    <row r="13" spans="2:19" x14ac:dyDescent="0.3">
      <c r="B13" s="16" t="s">
        <v>501</v>
      </c>
    </row>
    <row r="14" spans="2:19" x14ac:dyDescent="0.3">
      <c r="B14" t="s">
        <v>51</v>
      </c>
    </row>
    <row r="15" spans="2:19" x14ac:dyDescent="0.3">
      <c r="B15" t="s">
        <v>52</v>
      </c>
    </row>
    <row r="17" spans="2:2" x14ac:dyDescent="0.3">
      <c r="B17"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S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502</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762</v>
      </c>
      <c r="D7" s="10">
        <v>364</v>
      </c>
      <c r="E7" s="10">
        <v>394</v>
      </c>
      <c r="F7" s="10"/>
      <c r="G7" s="10">
        <v>328</v>
      </c>
      <c r="H7" s="10">
        <v>198</v>
      </c>
      <c r="I7" s="10">
        <v>115</v>
      </c>
      <c r="J7" s="10">
        <v>118</v>
      </c>
      <c r="K7" s="10"/>
      <c r="L7" s="10">
        <v>119</v>
      </c>
      <c r="M7" s="10">
        <v>184</v>
      </c>
      <c r="N7" s="10">
        <v>235</v>
      </c>
      <c r="O7" s="10">
        <v>224</v>
      </c>
      <c r="P7" s="10"/>
      <c r="Q7" s="10">
        <v>553</v>
      </c>
      <c r="R7" s="10">
        <v>67</v>
      </c>
      <c r="S7" s="10">
        <v>86</v>
      </c>
    </row>
    <row r="8" spans="2:19" ht="30" customHeight="1" x14ac:dyDescent="0.3">
      <c r="B8" s="11" t="s">
        <v>20</v>
      </c>
      <c r="C8" s="11">
        <v>739</v>
      </c>
      <c r="D8" s="11">
        <v>366</v>
      </c>
      <c r="E8" s="11">
        <v>369</v>
      </c>
      <c r="F8" s="11"/>
      <c r="G8" s="11">
        <v>258</v>
      </c>
      <c r="H8" s="11">
        <v>196</v>
      </c>
      <c r="I8" s="11">
        <v>135</v>
      </c>
      <c r="J8" s="11">
        <v>146</v>
      </c>
      <c r="K8" s="11"/>
      <c r="L8" s="11">
        <v>123</v>
      </c>
      <c r="M8" s="11">
        <v>169</v>
      </c>
      <c r="N8" s="11">
        <v>205</v>
      </c>
      <c r="O8" s="11">
        <v>241</v>
      </c>
      <c r="P8" s="11"/>
      <c r="Q8" s="11">
        <v>542</v>
      </c>
      <c r="R8" s="11">
        <v>56</v>
      </c>
      <c r="S8" s="11">
        <v>84</v>
      </c>
    </row>
    <row r="9" spans="2:19" ht="28.8" x14ac:dyDescent="0.3">
      <c r="B9" s="18" t="s">
        <v>489</v>
      </c>
      <c r="C9" s="17">
        <v>0.42548704930014303</v>
      </c>
      <c r="D9" s="17">
        <v>0.42091500020962203</v>
      </c>
      <c r="E9" s="17">
        <v>0.42808834799029399</v>
      </c>
      <c r="F9" s="17"/>
      <c r="G9" s="17">
        <v>0.431958022060772</v>
      </c>
      <c r="H9" s="17">
        <v>0.42465587134907201</v>
      </c>
      <c r="I9" s="17">
        <v>0.37600238624155802</v>
      </c>
      <c r="J9" s="17">
        <v>0.44885595637032799</v>
      </c>
      <c r="K9" s="17"/>
      <c r="L9" s="17">
        <v>0.43369314193451097</v>
      </c>
      <c r="M9" s="17">
        <v>0.41032009894765298</v>
      </c>
      <c r="N9" s="17">
        <v>0.434432160436592</v>
      </c>
      <c r="O9" s="17">
        <v>0.42431418244754199</v>
      </c>
      <c r="P9" s="17"/>
      <c r="Q9" s="17">
        <v>0.424274965918918</v>
      </c>
      <c r="R9" s="17">
        <v>0.41198750950114899</v>
      </c>
      <c r="S9" s="17">
        <v>0.38958384030039001</v>
      </c>
    </row>
    <row r="10" spans="2:19" ht="57.6" x14ac:dyDescent="0.3">
      <c r="B10" s="18" t="s">
        <v>490</v>
      </c>
      <c r="C10" s="17">
        <v>0.30079994750025102</v>
      </c>
      <c r="D10" s="17">
        <v>0.33136723027895199</v>
      </c>
      <c r="E10" s="17">
        <v>0.273466020967432</v>
      </c>
      <c r="F10" s="17"/>
      <c r="G10" s="17">
        <v>0.29473089280168702</v>
      </c>
      <c r="H10" s="17">
        <v>0.34740437142111003</v>
      </c>
      <c r="I10" s="17">
        <v>0.29831704636397899</v>
      </c>
      <c r="J10" s="17">
        <v>0.25743974515982698</v>
      </c>
      <c r="K10" s="17"/>
      <c r="L10" s="17">
        <v>0.26848153826315102</v>
      </c>
      <c r="M10" s="17">
        <v>0.29342866845569499</v>
      </c>
      <c r="N10" s="17">
        <v>0.28531438687998401</v>
      </c>
      <c r="O10" s="17">
        <v>0.33568949849235302</v>
      </c>
      <c r="P10" s="17"/>
      <c r="Q10" s="17">
        <v>0.29099055056364698</v>
      </c>
      <c r="R10" s="17">
        <v>0.35525560732509298</v>
      </c>
      <c r="S10" s="17">
        <v>0.36024672775458899</v>
      </c>
    </row>
    <row r="11" spans="2:19" ht="43.2" x14ac:dyDescent="0.3">
      <c r="B11" s="18" t="s">
        <v>491</v>
      </c>
      <c r="C11" s="17">
        <v>0.21668529952712401</v>
      </c>
      <c r="D11" s="17">
        <v>0.200173237041854</v>
      </c>
      <c r="E11" s="17">
        <v>0.231463381203248</v>
      </c>
      <c r="F11" s="17"/>
      <c r="G11" s="17">
        <v>0.24003221613651499</v>
      </c>
      <c r="H11" s="17">
        <v>0.21025353994051901</v>
      </c>
      <c r="I11" s="17">
        <v>0.23115846234370099</v>
      </c>
      <c r="J11" s="17">
        <v>0.17521203743068101</v>
      </c>
      <c r="K11" s="17"/>
      <c r="L11" s="17">
        <v>0.222329966332562</v>
      </c>
      <c r="M11" s="17">
        <v>0.21777464609686201</v>
      </c>
      <c r="N11" s="17">
        <v>0.23434767886566299</v>
      </c>
      <c r="O11" s="17">
        <v>0.19799241112090099</v>
      </c>
      <c r="P11" s="17"/>
      <c r="Q11" s="17">
        <v>0.226498599285058</v>
      </c>
      <c r="R11" s="17">
        <v>0.22258426784093699</v>
      </c>
      <c r="S11" s="17">
        <v>0.19533242884038701</v>
      </c>
    </row>
    <row r="12" spans="2:19" x14ac:dyDescent="0.3">
      <c r="B12" s="18" t="s">
        <v>78</v>
      </c>
      <c r="C12" s="19">
        <v>5.7027703672481701E-2</v>
      </c>
      <c r="D12" s="19">
        <v>4.7544532469572402E-2</v>
      </c>
      <c r="E12" s="19">
        <v>6.6982249839025093E-2</v>
      </c>
      <c r="F12" s="19"/>
      <c r="G12" s="19">
        <v>3.3278869001026203E-2</v>
      </c>
      <c r="H12" s="19">
        <v>1.7686217289299401E-2</v>
      </c>
      <c r="I12" s="19">
        <v>9.4522105050761404E-2</v>
      </c>
      <c r="J12" s="19">
        <v>0.11849226103916401</v>
      </c>
      <c r="K12" s="19"/>
      <c r="L12" s="19">
        <v>7.5495353469776705E-2</v>
      </c>
      <c r="M12" s="19">
        <v>7.8476586499789405E-2</v>
      </c>
      <c r="N12" s="19">
        <v>4.5905773817760197E-2</v>
      </c>
      <c r="O12" s="19">
        <v>4.2003907939204201E-2</v>
      </c>
      <c r="P12" s="19"/>
      <c r="Q12" s="19">
        <v>5.8235884232377598E-2</v>
      </c>
      <c r="R12" s="19">
        <v>1.01726153328214E-2</v>
      </c>
      <c r="S12" s="19">
        <v>5.4837003104634803E-2</v>
      </c>
    </row>
    <row r="13" spans="2:19" x14ac:dyDescent="0.3">
      <c r="B13" s="16" t="s">
        <v>503</v>
      </c>
    </row>
    <row r="14" spans="2:19" x14ac:dyDescent="0.3">
      <c r="B14" t="s">
        <v>51</v>
      </c>
    </row>
    <row r="15" spans="2:19" x14ac:dyDescent="0.3">
      <c r="B15" t="s">
        <v>52</v>
      </c>
    </row>
    <row r="17" spans="2:2" x14ac:dyDescent="0.3">
      <c r="B17"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S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510</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504</v>
      </c>
      <c r="C9" s="17">
        <v>0.52671518463559497</v>
      </c>
      <c r="D9" s="17">
        <v>0.53133736813316201</v>
      </c>
      <c r="E9" s="17">
        <v>0.52120448152100696</v>
      </c>
      <c r="F9" s="17"/>
      <c r="G9" s="17">
        <v>0.59393317752901298</v>
      </c>
      <c r="H9" s="17">
        <v>0.53889737413221805</v>
      </c>
      <c r="I9" s="17">
        <v>0.506990795832305</v>
      </c>
      <c r="J9" s="17">
        <v>0.43983331848336599</v>
      </c>
      <c r="K9" s="17"/>
      <c r="L9" s="17">
        <v>0.57929829989232395</v>
      </c>
      <c r="M9" s="17">
        <v>0.54604016878823702</v>
      </c>
      <c r="N9" s="17">
        <v>0.53059236254072395</v>
      </c>
      <c r="O9" s="17">
        <v>0.44903065797258002</v>
      </c>
      <c r="P9" s="17"/>
      <c r="Q9" s="17">
        <v>0.54068920212669203</v>
      </c>
      <c r="R9" s="17">
        <v>0.46139213995887202</v>
      </c>
      <c r="S9" s="17">
        <v>0.51990792190512503</v>
      </c>
    </row>
    <row r="10" spans="2:19" x14ac:dyDescent="0.3">
      <c r="B10" s="18" t="s">
        <v>505</v>
      </c>
      <c r="C10" s="17">
        <v>0.38518988589178599</v>
      </c>
      <c r="D10" s="17">
        <v>0.39139606558008</v>
      </c>
      <c r="E10" s="17">
        <v>0.37842945661220301</v>
      </c>
      <c r="F10" s="17"/>
      <c r="G10" s="17">
        <v>0.45260874500315201</v>
      </c>
      <c r="H10" s="17">
        <v>0.37583513502505</v>
      </c>
      <c r="I10" s="17">
        <v>0.35395338297713802</v>
      </c>
      <c r="J10" s="17">
        <v>0.32891456911635197</v>
      </c>
      <c r="K10" s="17"/>
      <c r="L10" s="17">
        <v>0.38175493972165098</v>
      </c>
      <c r="M10" s="17">
        <v>0.42128776190468398</v>
      </c>
      <c r="N10" s="17">
        <v>0.37660747899122698</v>
      </c>
      <c r="O10" s="17">
        <v>0.358880410516486</v>
      </c>
      <c r="P10" s="17"/>
      <c r="Q10" s="17">
        <v>0.392423533232931</v>
      </c>
      <c r="R10" s="17">
        <v>0.37277020896610802</v>
      </c>
      <c r="S10" s="17">
        <v>0.355457081340329</v>
      </c>
    </row>
    <row r="11" spans="2:19" x14ac:dyDescent="0.3">
      <c r="B11" s="18" t="s">
        <v>506</v>
      </c>
      <c r="C11" s="17">
        <v>0.310660464638159</v>
      </c>
      <c r="D11" s="17">
        <v>0.30032858240536497</v>
      </c>
      <c r="E11" s="17">
        <v>0.32133725863498702</v>
      </c>
      <c r="F11" s="17"/>
      <c r="G11" s="17">
        <v>0.36537099004096002</v>
      </c>
      <c r="H11" s="17">
        <v>0.31739926172129002</v>
      </c>
      <c r="I11" s="17">
        <v>0.29561789030448299</v>
      </c>
      <c r="J11" s="17">
        <v>0.24582784593157</v>
      </c>
      <c r="K11" s="17"/>
      <c r="L11" s="17">
        <v>0.33196424355745302</v>
      </c>
      <c r="M11" s="17">
        <v>0.30962806618829097</v>
      </c>
      <c r="N11" s="17">
        <v>0.30793148170391599</v>
      </c>
      <c r="O11" s="17">
        <v>0.29342968505794798</v>
      </c>
      <c r="P11" s="17"/>
      <c r="Q11" s="17">
        <v>0.31437900171106298</v>
      </c>
      <c r="R11" s="17">
        <v>0.32625431398488702</v>
      </c>
      <c r="S11" s="17">
        <v>0.324377923038558</v>
      </c>
    </row>
    <row r="12" spans="2:19" x14ac:dyDescent="0.3">
      <c r="B12" s="18" t="s">
        <v>507</v>
      </c>
      <c r="C12" s="17">
        <v>0.29699472209222999</v>
      </c>
      <c r="D12" s="17">
        <v>0.28592257772466301</v>
      </c>
      <c r="E12" s="17">
        <v>0.30605748767392199</v>
      </c>
      <c r="F12" s="17"/>
      <c r="G12" s="17">
        <v>0.33985396886039798</v>
      </c>
      <c r="H12" s="17">
        <v>0.316277794790366</v>
      </c>
      <c r="I12" s="17">
        <v>0.29593538396605501</v>
      </c>
      <c r="J12" s="17">
        <v>0.21823932627967099</v>
      </c>
      <c r="K12" s="17"/>
      <c r="L12" s="17">
        <v>0.27454748115373601</v>
      </c>
      <c r="M12" s="17">
        <v>0.28877885511739998</v>
      </c>
      <c r="N12" s="17">
        <v>0.32493733496356902</v>
      </c>
      <c r="O12" s="17">
        <v>0.29805675450281199</v>
      </c>
      <c r="P12" s="17"/>
      <c r="Q12" s="17">
        <v>0.29400860167670101</v>
      </c>
      <c r="R12" s="17">
        <v>0.30509659900081298</v>
      </c>
      <c r="S12" s="17">
        <v>0.34409912842783602</v>
      </c>
    </row>
    <row r="13" spans="2:19" x14ac:dyDescent="0.3">
      <c r="B13" s="18" t="s">
        <v>508</v>
      </c>
      <c r="C13" s="17">
        <v>0.290016566355775</v>
      </c>
      <c r="D13" s="17">
        <v>0.27183304222545801</v>
      </c>
      <c r="E13" s="17">
        <v>0.30767174901259497</v>
      </c>
      <c r="F13" s="17"/>
      <c r="G13" s="17">
        <v>0.31440664495527398</v>
      </c>
      <c r="H13" s="17">
        <v>0.30004577900962498</v>
      </c>
      <c r="I13" s="17">
        <v>0.27129374193191103</v>
      </c>
      <c r="J13" s="17">
        <v>0.26162028018459199</v>
      </c>
      <c r="K13" s="17"/>
      <c r="L13" s="17">
        <v>0.30335709051932302</v>
      </c>
      <c r="M13" s="17">
        <v>0.280769757350599</v>
      </c>
      <c r="N13" s="17">
        <v>0.29737477313227201</v>
      </c>
      <c r="O13" s="17">
        <v>0.27870563288853401</v>
      </c>
      <c r="P13" s="17"/>
      <c r="Q13" s="17">
        <v>0.29090079337937702</v>
      </c>
      <c r="R13" s="17">
        <v>0.29870062885694798</v>
      </c>
      <c r="S13" s="17">
        <v>0.308324372929205</v>
      </c>
    </row>
    <row r="14" spans="2:19" x14ac:dyDescent="0.3">
      <c r="B14" s="18" t="s">
        <v>244</v>
      </c>
      <c r="C14" s="17">
        <v>0.27426959108009202</v>
      </c>
      <c r="D14" s="17">
        <v>0.280924263323441</v>
      </c>
      <c r="E14" s="17">
        <v>0.26996306724392199</v>
      </c>
      <c r="F14" s="17"/>
      <c r="G14" s="17">
        <v>0.33171257873667798</v>
      </c>
      <c r="H14" s="17">
        <v>0.272001020933273</v>
      </c>
      <c r="I14" s="17">
        <v>0.24087184216851701</v>
      </c>
      <c r="J14" s="17">
        <v>0.22837753430159499</v>
      </c>
      <c r="K14" s="17"/>
      <c r="L14" s="17">
        <v>0.25788810598961798</v>
      </c>
      <c r="M14" s="17">
        <v>0.29292208542883402</v>
      </c>
      <c r="N14" s="17">
        <v>0.28021530972178399</v>
      </c>
      <c r="O14" s="17">
        <v>0.26403608389608502</v>
      </c>
      <c r="P14" s="17"/>
      <c r="Q14" s="17">
        <v>0.27834111611826601</v>
      </c>
      <c r="R14" s="17">
        <v>0.33553406773223199</v>
      </c>
      <c r="S14" s="17">
        <v>0.25560288420498001</v>
      </c>
    </row>
    <row r="15" spans="2:19" ht="28.8" x14ac:dyDescent="0.3">
      <c r="B15" s="18" t="s">
        <v>509</v>
      </c>
      <c r="C15" s="17">
        <v>0.15926959446245501</v>
      </c>
      <c r="D15" s="17">
        <v>0.16885798661674301</v>
      </c>
      <c r="E15" s="17">
        <v>0.149267551488412</v>
      </c>
      <c r="F15" s="17"/>
      <c r="G15" s="17">
        <v>0.12306258467010101</v>
      </c>
      <c r="H15" s="17">
        <v>0.13823491120539899</v>
      </c>
      <c r="I15" s="17">
        <v>0.18669991449065099</v>
      </c>
      <c r="J15" s="17">
        <v>0.20821091582464199</v>
      </c>
      <c r="K15" s="17"/>
      <c r="L15" s="17">
        <v>0.12731077968122101</v>
      </c>
      <c r="M15" s="17">
        <v>0.16027575525613</v>
      </c>
      <c r="N15" s="17">
        <v>0.14333440442366499</v>
      </c>
      <c r="O15" s="17">
        <v>0.20740330823226899</v>
      </c>
      <c r="P15" s="17"/>
      <c r="Q15" s="17">
        <v>0.15426791405249901</v>
      </c>
      <c r="R15" s="17">
        <v>0.17793797038112</v>
      </c>
      <c r="S15" s="17">
        <v>0.146670178162326</v>
      </c>
    </row>
    <row r="16" spans="2:19" x14ac:dyDescent="0.3">
      <c r="B16" s="18" t="s">
        <v>78</v>
      </c>
      <c r="C16" s="19">
        <v>8.9952049479778001E-2</v>
      </c>
      <c r="D16" s="19">
        <v>8.3723199319979597E-2</v>
      </c>
      <c r="E16" s="19">
        <v>9.6429226500705095E-2</v>
      </c>
      <c r="F16" s="19"/>
      <c r="G16" s="19">
        <v>6.2914562600273102E-2</v>
      </c>
      <c r="H16" s="19">
        <v>0.101971162235635</v>
      </c>
      <c r="I16" s="19">
        <v>7.3507518029446606E-2</v>
      </c>
      <c r="J16" s="19">
        <v>0.12832761330966599</v>
      </c>
      <c r="K16" s="19"/>
      <c r="L16" s="19">
        <v>0.10617275124320701</v>
      </c>
      <c r="M16" s="19">
        <v>8.5674140431836396E-2</v>
      </c>
      <c r="N16" s="19">
        <v>8.2452371355186405E-2</v>
      </c>
      <c r="O16" s="19">
        <v>8.6482815541472802E-2</v>
      </c>
      <c r="P16" s="19"/>
      <c r="Q16" s="19">
        <v>8.7471882704857506E-2</v>
      </c>
      <c r="R16" s="19">
        <v>9.4957364386986501E-2</v>
      </c>
      <c r="S16" s="19">
        <v>6.6088739982302705E-2</v>
      </c>
    </row>
    <row r="17" spans="2:2" x14ac:dyDescent="0.3">
      <c r="B17" s="16"/>
    </row>
    <row r="18" spans="2:2" x14ac:dyDescent="0.3">
      <c r="B18" t="s">
        <v>51</v>
      </c>
    </row>
    <row r="19" spans="2:2" x14ac:dyDescent="0.3">
      <c r="B19" t="s">
        <v>52</v>
      </c>
    </row>
    <row r="21" spans="2:2" x14ac:dyDescent="0.3">
      <c r="B21"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F21"/>
  <sheetViews>
    <sheetView showGridLines="0" workbookViewId="0">
      <pane xSplit="2" topLeftCell="C1" activePane="topRight" state="frozen"/>
      <selection pane="topRight" activeCell="A14" sqref="A14:XFD14"/>
    </sheetView>
  </sheetViews>
  <sheetFormatPr defaultColWidth="11.5546875" defaultRowHeight="14.4" x14ac:dyDescent="0.3"/>
  <cols>
    <col min="2" max="2" width="25.6640625" customWidth="1"/>
    <col min="3" max="6" width="20.6640625" customWidth="1"/>
  </cols>
  <sheetData>
    <row r="2" spans="2:6" ht="40.049999999999997" customHeight="1" x14ac:dyDescent="0.3">
      <c r="D2" s="30" t="s">
        <v>520</v>
      </c>
      <c r="E2" s="26"/>
      <c r="F2" s="26"/>
    </row>
    <row r="6" spans="2:6" ht="49.95" customHeight="1" x14ac:dyDescent="0.3">
      <c r="B6" s="23" t="s">
        <v>15</v>
      </c>
      <c r="C6" s="23" t="s">
        <v>511</v>
      </c>
      <c r="D6" s="23" t="s">
        <v>512</v>
      </c>
      <c r="E6" s="23" t="s">
        <v>513</v>
      </c>
    </row>
    <row r="7" spans="2:6" x14ac:dyDescent="0.3">
      <c r="B7" s="18" t="s">
        <v>514</v>
      </c>
      <c r="C7" s="17">
        <v>0.22637866797805301</v>
      </c>
      <c r="D7" s="17">
        <v>0.19271327499903301</v>
      </c>
      <c r="E7" s="17">
        <v>0.21888476574753199</v>
      </c>
    </row>
    <row r="8" spans="2:6" x14ac:dyDescent="0.3">
      <c r="B8" s="18" t="s">
        <v>515</v>
      </c>
      <c r="C8" s="17">
        <v>0.44375434475472397</v>
      </c>
      <c r="D8" s="17">
        <v>0.42050524550900997</v>
      </c>
      <c r="E8" s="17">
        <v>0.407065797340806</v>
      </c>
    </row>
    <row r="9" spans="2:6" x14ac:dyDescent="0.3">
      <c r="B9" s="18" t="s">
        <v>516</v>
      </c>
      <c r="C9" s="17">
        <v>0.15558724485953301</v>
      </c>
      <c r="D9" s="17">
        <v>0.177009421495983</v>
      </c>
      <c r="E9" s="17">
        <v>0.17847900536196501</v>
      </c>
    </row>
    <row r="10" spans="2:6" x14ac:dyDescent="0.3">
      <c r="B10" s="18" t="s">
        <v>517</v>
      </c>
      <c r="C10" s="17">
        <v>6.6322089246423896E-2</v>
      </c>
      <c r="D10" s="17">
        <v>6.1916198804521698E-2</v>
      </c>
      <c r="E10" s="17">
        <v>9.1135115460702104E-2</v>
      </c>
    </row>
    <row r="11" spans="2:6" x14ac:dyDescent="0.3">
      <c r="B11" s="18" t="s">
        <v>78</v>
      </c>
      <c r="C11" s="17">
        <v>0.107957653161267</v>
      </c>
      <c r="D11" s="17">
        <v>0.147855859191452</v>
      </c>
      <c r="E11" s="17">
        <v>0.10443531608899401</v>
      </c>
    </row>
    <row r="12" spans="2:6" x14ac:dyDescent="0.3">
      <c r="B12" s="22" t="s">
        <v>518</v>
      </c>
      <c r="C12" s="20">
        <v>0.67013301273277703</v>
      </c>
      <c r="D12" s="20">
        <v>0.61321852050804304</v>
      </c>
      <c r="E12" s="20">
        <v>0.62595056308833896</v>
      </c>
    </row>
    <row r="13" spans="2:6" x14ac:dyDescent="0.3">
      <c r="B13" s="22" t="s">
        <v>519</v>
      </c>
      <c r="C13" s="20">
        <v>0.22190933410595701</v>
      </c>
      <c r="D13" s="20">
        <v>0.23892562030050499</v>
      </c>
      <c r="E13" s="20">
        <v>0.269614120822667</v>
      </c>
    </row>
    <row r="14" spans="2:6" hidden="1" x14ac:dyDescent="0.3">
      <c r="B14" s="22" t="s">
        <v>67</v>
      </c>
      <c r="C14" s="21">
        <v>0.44822367862682</v>
      </c>
      <c r="D14" s="21">
        <v>0.37429290020753803</v>
      </c>
      <c r="E14" s="21">
        <v>0.35633644226567202</v>
      </c>
    </row>
    <row r="15" spans="2:6" x14ac:dyDescent="0.3">
      <c r="B15" s="16"/>
      <c r="C15" s="16"/>
      <c r="D15" s="16"/>
      <c r="E15" s="16"/>
    </row>
    <row r="16" spans="2:6" x14ac:dyDescent="0.3">
      <c r="B16" t="s">
        <v>51</v>
      </c>
    </row>
    <row r="17" spans="2:2" x14ac:dyDescent="0.3">
      <c r="B17" t="s">
        <v>52</v>
      </c>
    </row>
    <row r="21" spans="2:2" x14ac:dyDescent="0.3">
      <c r="B21"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S21"/>
  <sheetViews>
    <sheetView showGridLines="0" workbookViewId="0">
      <pane xSplit="2" topLeftCell="C1" activePane="topRight" state="frozen"/>
      <selection pane="topRight" activeCell="A16" sqref="A16:XFD16"/>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521</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514</v>
      </c>
      <c r="C9" s="17">
        <v>0.22637866797805301</v>
      </c>
      <c r="D9" s="17">
        <v>0.227351515072102</v>
      </c>
      <c r="E9" s="17">
        <v>0.22643212404785401</v>
      </c>
      <c r="F9" s="17"/>
      <c r="G9" s="17">
        <v>0.26958131415755399</v>
      </c>
      <c r="H9" s="17">
        <v>0.22189721223123601</v>
      </c>
      <c r="I9" s="17">
        <v>0.22813112571319</v>
      </c>
      <c r="J9" s="17">
        <v>0.17190689629007</v>
      </c>
      <c r="K9" s="17"/>
      <c r="L9" s="17">
        <v>0.237731906463789</v>
      </c>
      <c r="M9" s="17">
        <v>0.24835149811443499</v>
      </c>
      <c r="N9" s="17">
        <v>0.23472517119379599</v>
      </c>
      <c r="O9" s="17">
        <v>0.18221844394619599</v>
      </c>
      <c r="P9" s="17"/>
      <c r="Q9" s="17">
        <v>0.210466893301827</v>
      </c>
      <c r="R9" s="17">
        <v>0.318446333249501</v>
      </c>
      <c r="S9" s="17">
        <v>0.34530033340324001</v>
      </c>
    </row>
    <row r="10" spans="2:19" x14ac:dyDescent="0.3">
      <c r="B10" s="18" t="s">
        <v>515</v>
      </c>
      <c r="C10" s="17">
        <v>0.44375434475472397</v>
      </c>
      <c r="D10" s="17">
        <v>0.43014416956720403</v>
      </c>
      <c r="E10" s="17">
        <v>0.45704931035350099</v>
      </c>
      <c r="F10" s="17"/>
      <c r="G10" s="17">
        <v>0.45833664596993401</v>
      </c>
      <c r="H10" s="17">
        <v>0.42862922284909</v>
      </c>
      <c r="I10" s="17">
        <v>0.46520566112059297</v>
      </c>
      <c r="J10" s="17">
        <v>0.424713582513708</v>
      </c>
      <c r="K10" s="17"/>
      <c r="L10" s="17">
        <v>0.45921562787678799</v>
      </c>
      <c r="M10" s="17">
        <v>0.46259393273145299</v>
      </c>
      <c r="N10" s="17">
        <v>0.48550019915141301</v>
      </c>
      <c r="O10" s="17">
        <v>0.362692235919571</v>
      </c>
      <c r="P10" s="17"/>
      <c r="Q10" s="17">
        <v>0.477523805447856</v>
      </c>
      <c r="R10" s="17">
        <v>0.39238225157243001</v>
      </c>
      <c r="S10" s="17">
        <v>0.30961689566925099</v>
      </c>
    </row>
    <row r="11" spans="2:19" x14ac:dyDescent="0.3">
      <c r="B11" s="18" t="s">
        <v>516</v>
      </c>
      <c r="C11" s="17">
        <v>0.15558724485953301</v>
      </c>
      <c r="D11" s="17">
        <v>0.14982837631920901</v>
      </c>
      <c r="E11" s="17">
        <v>0.16125948434196299</v>
      </c>
      <c r="F11" s="17"/>
      <c r="G11" s="17">
        <v>0.139549336162855</v>
      </c>
      <c r="H11" s="17">
        <v>0.16911073375971999</v>
      </c>
      <c r="I11" s="17">
        <v>0.14784028109411201</v>
      </c>
      <c r="J11" s="17">
        <v>0.16936631786374801</v>
      </c>
      <c r="K11" s="17"/>
      <c r="L11" s="17">
        <v>0.14351314149898201</v>
      </c>
      <c r="M11" s="17">
        <v>0.14867108707302201</v>
      </c>
      <c r="N11" s="17">
        <v>0.124482169874297</v>
      </c>
      <c r="O11" s="17">
        <v>0.20883875436503099</v>
      </c>
      <c r="P11" s="17"/>
      <c r="Q11" s="17">
        <v>0.15050545718778499</v>
      </c>
      <c r="R11" s="17">
        <v>0.10627742833248301</v>
      </c>
      <c r="S11" s="17">
        <v>0.169424037902767</v>
      </c>
    </row>
    <row r="12" spans="2:19" x14ac:dyDescent="0.3">
      <c r="B12" s="18" t="s">
        <v>517</v>
      </c>
      <c r="C12" s="17">
        <v>6.6322089246423896E-2</v>
      </c>
      <c r="D12" s="17">
        <v>6.4615663516213506E-2</v>
      </c>
      <c r="E12" s="17">
        <v>6.64659718443288E-2</v>
      </c>
      <c r="F12" s="17"/>
      <c r="G12" s="17">
        <v>5.4230592149686202E-2</v>
      </c>
      <c r="H12" s="17">
        <v>7.9718401010520398E-2</v>
      </c>
      <c r="I12" s="17">
        <v>5.0207095168837403E-2</v>
      </c>
      <c r="J12" s="17">
        <v>7.9516702246298601E-2</v>
      </c>
      <c r="K12" s="17"/>
      <c r="L12" s="17">
        <v>3.3225759308371801E-2</v>
      </c>
      <c r="M12" s="17">
        <v>5.6009561269154198E-2</v>
      </c>
      <c r="N12" s="17">
        <v>5.9559369427538603E-2</v>
      </c>
      <c r="O12" s="17">
        <v>0.117898319672904</v>
      </c>
      <c r="P12" s="17"/>
      <c r="Q12" s="17">
        <v>6.21799015613341E-2</v>
      </c>
      <c r="R12" s="17">
        <v>6.5700218103743796E-2</v>
      </c>
      <c r="S12" s="17">
        <v>8.7049215769238297E-2</v>
      </c>
    </row>
    <row r="13" spans="2:19" x14ac:dyDescent="0.3">
      <c r="B13" s="18" t="s">
        <v>78</v>
      </c>
      <c r="C13" s="17">
        <v>0.107957653161267</v>
      </c>
      <c r="D13" s="17">
        <v>0.12806027552527199</v>
      </c>
      <c r="E13" s="17">
        <v>8.8793109412352397E-2</v>
      </c>
      <c r="F13" s="17"/>
      <c r="G13" s="17">
        <v>7.8302111559970605E-2</v>
      </c>
      <c r="H13" s="17">
        <v>0.100644430149434</v>
      </c>
      <c r="I13" s="17">
        <v>0.108615836903266</v>
      </c>
      <c r="J13" s="17">
        <v>0.15449650108617499</v>
      </c>
      <c r="K13" s="17"/>
      <c r="L13" s="17">
        <v>0.12631356485206899</v>
      </c>
      <c r="M13" s="17">
        <v>8.4373920811936301E-2</v>
      </c>
      <c r="N13" s="17">
        <v>9.57330903529552E-2</v>
      </c>
      <c r="O13" s="17">
        <v>0.128352246096298</v>
      </c>
      <c r="P13" s="17"/>
      <c r="Q13" s="17">
        <v>9.9323942501197901E-2</v>
      </c>
      <c r="R13" s="17">
        <v>0.11719376874184199</v>
      </c>
      <c r="S13" s="17">
        <v>8.8609517255503104E-2</v>
      </c>
    </row>
    <row r="14" spans="2:19" x14ac:dyDescent="0.3">
      <c r="B14" s="18" t="s">
        <v>518</v>
      </c>
      <c r="C14" s="20">
        <v>0.67013301273277703</v>
      </c>
      <c r="D14" s="20">
        <v>0.65749568463930597</v>
      </c>
      <c r="E14" s="20">
        <v>0.683481434401355</v>
      </c>
      <c r="F14" s="20"/>
      <c r="G14" s="20">
        <v>0.727917960127488</v>
      </c>
      <c r="H14" s="20">
        <v>0.65052643508032604</v>
      </c>
      <c r="I14" s="20">
        <v>0.69333678683378397</v>
      </c>
      <c r="J14" s="20">
        <v>0.596620478803778</v>
      </c>
      <c r="K14" s="20"/>
      <c r="L14" s="20">
        <v>0.69694753434057699</v>
      </c>
      <c r="M14" s="20">
        <v>0.71094543084588802</v>
      </c>
      <c r="N14" s="20">
        <v>0.72022537034520895</v>
      </c>
      <c r="O14" s="20">
        <v>0.54491067986576702</v>
      </c>
      <c r="P14" s="20"/>
      <c r="Q14" s="20">
        <v>0.68799069874968299</v>
      </c>
      <c r="R14" s="20">
        <v>0.71082858482193101</v>
      </c>
      <c r="S14" s="20">
        <v>0.65491722907249095</v>
      </c>
    </row>
    <row r="15" spans="2:19" x14ac:dyDescent="0.3">
      <c r="B15" s="18" t="s">
        <v>519</v>
      </c>
      <c r="C15" s="20">
        <v>0.22190933410595701</v>
      </c>
      <c r="D15" s="20">
        <v>0.21444403983542201</v>
      </c>
      <c r="E15" s="20">
        <v>0.227725456186292</v>
      </c>
      <c r="F15" s="20"/>
      <c r="G15" s="20">
        <v>0.19377992831254101</v>
      </c>
      <c r="H15" s="20">
        <v>0.24882913477023999</v>
      </c>
      <c r="I15" s="20">
        <v>0.19804737626294999</v>
      </c>
      <c r="J15" s="20">
        <v>0.24888302011004701</v>
      </c>
      <c r="K15" s="20"/>
      <c r="L15" s="20">
        <v>0.17673890080735399</v>
      </c>
      <c r="M15" s="20">
        <v>0.204680648342176</v>
      </c>
      <c r="N15" s="20">
        <v>0.184041539301836</v>
      </c>
      <c r="O15" s="20">
        <v>0.326737074037935</v>
      </c>
      <c r="P15" s="20"/>
      <c r="Q15" s="20">
        <v>0.21268535874912001</v>
      </c>
      <c r="R15" s="20">
        <v>0.17197764643622701</v>
      </c>
      <c r="S15" s="20">
        <v>0.25647325367200602</v>
      </c>
    </row>
    <row r="16" spans="2:19" hidden="1" x14ac:dyDescent="0.3">
      <c r="B16" s="18" t="s">
        <v>67</v>
      </c>
      <c r="C16" s="21">
        <v>0.44822367862682</v>
      </c>
      <c r="D16" s="21">
        <v>0.44305164480388298</v>
      </c>
      <c r="E16" s="21">
        <v>0.45575597821506297</v>
      </c>
      <c r="F16" s="21"/>
      <c r="G16" s="21">
        <v>0.53413803181494701</v>
      </c>
      <c r="H16" s="21">
        <v>0.40169730031008599</v>
      </c>
      <c r="I16" s="21">
        <v>0.49528941057083398</v>
      </c>
      <c r="J16" s="21">
        <v>0.34773745869373102</v>
      </c>
      <c r="K16" s="21"/>
      <c r="L16" s="21">
        <v>0.520208633533223</v>
      </c>
      <c r="M16" s="21">
        <v>0.50626478250371199</v>
      </c>
      <c r="N16" s="21">
        <v>0.53618383104337297</v>
      </c>
      <c r="O16" s="21">
        <v>0.21817360582783199</v>
      </c>
      <c r="P16" s="21"/>
      <c r="Q16" s="21">
        <v>0.47530534000056301</v>
      </c>
      <c r="R16" s="21">
        <v>0.53885093838570397</v>
      </c>
      <c r="S16" s="21">
        <v>0.39844397540048498</v>
      </c>
    </row>
    <row r="17" spans="2:2" x14ac:dyDescent="0.3">
      <c r="B17" s="16"/>
    </row>
    <row r="18" spans="2:2" x14ac:dyDescent="0.3">
      <c r="B18" t="s">
        <v>51</v>
      </c>
    </row>
    <row r="19" spans="2:2" x14ac:dyDescent="0.3">
      <c r="B19" t="s">
        <v>52</v>
      </c>
    </row>
    <row r="21" spans="2:2" x14ac:dyDescent="0.3">
      <c r="B21"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S21"/>
  <sheetViews>
    <sheetView showGridLines="0" workbookViewId="0">
      <pane xSplit="2" topLeftCell="C1" activePane="topRight" state="frozen"/>
      <selection pane="topRight" activeCell="A16" sqref="A16:XFD16"/>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522</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514</v>
      </c>
      <c r="C9" s="17">
        <v>0.19271327499903301</v>
      </c>
      <c r="D9" s="17">
        <v>0.19447380411715301</v>
      </c>
      <c r="E9" s="17">
        <v>0.19063078865803099</v>
      </c>
      <c r="F9" s="17"/>
      <c r="G9" s="17">
        <v>0.23952037048478</v>
      </c>
      <c r="H9" s="17">
        <v>0.163348111692349</v>
      </c>
      <c r="I9" s="17">
        <v>0.216070847204716</v>
      </c>
      <c r="J9" s="17">
        <v>0.14535430220331799</v>
      </c>
      <c r="K9" s="17"/>
      <c r="L9" s="17">
        <v>0.123701152266465</v>
      </c>
      <c r="M9" s="17">
        <v>0.20982489941676499</v>
      </c>
      <c r="N9" s="17">
        <v>0.217128239586828</v>
      </c>
      <c r="O9" s="17">
        <v>0.216768599401887</v>
      </c>
      <c r="P9" s="17"/>
      <c r="Q9" s="17">
        <v>0.17930204899920699</v>
      </c>
      <c r="R9" s="17">
        <v>0.33368403666558299</v>
      </c>
      <c r="S9" s="17">
        <v>0.24058330853475299</v>
      </c>
    </row>
    <row r="10" spans="2:19" x14ac:dyDescent="0.3">
      <c r="B10" s="18" t="s">
        <v>515</v>
      </c>
      <c r="C10" s="17">
        <v>0.42050524550900997</v>
      </c>
      <c r="D10" s="17">
        <v>0.41901359868018601</v>
      </c>
      <c r="E10" s="17">
        <v>0.422793997426408</v>
      </c>
      <c r="F10" s="17"/>
      <c r="G10" s="17">
        <v>0.441401456551129</v>
      </c>
      <c r="H10" s="17">
        <v>0.42016545658892401</v>
      </c>
      <c r="I10" s="17">
        <v>0.39485549057313302</v>
      </c>
      <c r="J10" s="17">
        <v>0.41164904468875402</v>
      </c>
      <c r="K10" s="17"/>
      <c r="L10" s="17">
        <v>0.41675707687406899</v>
      </c>
      <c r="M10" s="17">
        <v>0.42607577783230199</v>
      </c>
      <c r="N10" s="17">
        <v>0.43335731983736098</v>
      </c>
      <c r="O10" s="17">
        <v>0.40430546710169901</v>
      </c>
      <c r="P10" s="17"/>
      <c r="Q10" s="17">
        <v>0.43047566230519002</v>
      </c>
      <c r="R10" s="17">
        <v>0.39565418862531798</v>
      </c>
      <c r="S10" s="17">
        <v>0.41800243591446101</v>
      </c>
    </row>
    <row r="11" spans="2:19" x14ac:dyDescent="0.3">
      <c r="B11" s="18" t="s">
        <v>516</v>
      </c>
      <c r="C11" s="17">
        <v>0.177009421495983</v>
      </c>
      <c r="D11" s="17">
        <v>0.16634311758648701</v>
      </c>
      <c r="E11" s="17">
        <v>0.186254302275739</v>
      </c>
      <c r="F11" s="17"/>
      <c r="G11" s="17">
        <v>0.15508326055866101</v>
      </c>
      <c r="H11" s="17">
        <v>0.19201434058894701</v>
      </c>
      <c r="I11" s="17">
        <v>0.18524852292819599</v>
      </c>
      <c r="J11" s="17">
        <v>0.18078015251282301</v>
      </c>
      <c r="K11" s="17"/>
      <c r="L11" s="17">
        <v>0.19297652116983</v>
      </c>
      <c r="M11" s="17">
        <v>0.17237082712604501</v>
      </c>
      <c r="N11" s="17">
        <v>0.15855741602538201</v>
      </c>
      <c r="O11" s="17">
        <v>0.186048913857951</v>
      </c>
      <c r="P11" s="17"/>
      <c r="Q11" s="17">
        <v>0.18710887556845601</v>
      </c>
      <c r="R11" s="17">
        <v>0.10737909183081699</v>
      </c>
      <c r="S11" s="17">
        <v>0.132700166927265</v>
      </c>
    </row>
    <row r="12" spans="2:19" x14ac:dyDescent="0.3">
      <c r="B12" s="18" t="s">
        <v>517</v>
      </c>
      <c r="C12" s="17">
        <v>6.1916198804521698E-2</v>
      </c>
      <c r="D12" s="17">
        <v>6.3566461016097503E-2</v>
      </c>
      <c r="E12" s="17">
        <v>5.9942275994312802E-2</v>
      </c>
      <c r="F12" s="17"/>
      <c r="G12" s="17">
        <v>4.2866908870467901E-2</v>
      </c>
      <c r="H12" s="17">
        <v>7.3977822480102207E-2</v>
      </c>
      <c r="I12" s="17">
        <v>4.8859775241428698E-2</v>
      </c>
      <c r="J12" s="17">
        <v>8.6207533973179706E-2</v>
      </c>
      <c r="K12" s="17"/>
      <c r="L12" s="17">
        <v>7.0950058712485206E-2</v>
      </c>
      <c r="M12" s="17">
        <v>5.8779442180305501E-2</v>
      </c>
      <c r="N12" s="17">
        <v>4.6883431596014803E-2</v>
      </c>
      <c r="O12" s="17">
        <v>7.2560428090121504E-2</v>
      </c>
      <c r="P12" s="17"/>
      <c r="Q12" s="17">
        <v>5.6097585553176101E-2</v>
      </c>
      <c r="R12" s="17">
        <v>5.5001515567543402E-2</v>
      </c>
      <c r="S12" s="17">
        <v>6.6090978876569798E-2</v>
      </c>
    </row>
    <row r="13" spans="2:19" x14ac:dyDescent="0.3">
      <c r="B13" s="18" t="s">
        <v>78</v>
      </c>
      <c r="C13" s="17">
        <v>0.147855859191452</v>
      </c>
      <c r="D13" s="17">
        <v>0.156603018600076</v>
      </c>
      <c r="E13" s="17">
        <v>0.14037863564551001</v>
      </c>
      <c r="F13" s="17"/>
      <c r="G13" s="17">
        <v>0.121128003534962</v>
      </c>
      <c r="H13" s="17">
        <v>0.15049426864967799</v>
      </c>
      <c r="I13" s="17">
        <v>0.15496536405252601</v>
      </c>
      <c r="J13" s="17">
        <v>0.176008966621926</v>
      </c>
      <c r="K13" s="17"/>
      <c r="L13" s="17">
        <v>0.19561519097715099</v>
      </c>
      <c r="M13" s="17">
        <v>0.13294905344458299</v>
      </c>
      <c r="N13" s="17">
        <v>0.14407359295441399</v>
      </c>
      <c r="O13" s="17">
        <v>0.120316591548341</v>
      </c>
      <c r="P13" s="17"/>
      <c r="Q13" s="17">
        <v>0.147015827573971</v>
      </c>
      <c r="R13" s="17">
        <v>0.108281167310739</v>
      </c>
      <c r="S13" s="17">
        <v>0.142623109746951</v>
      </c>
    </row>
    <row r="14" spans="2:19" x14ac:dyDescent="0.3">
      <c r="B14" s="18" t="s">
        <v>518</v>
      </c>
      <c r="C14" s="20">
        <v>0.61321852050804304</v>
      </c>
      <c r="D14" s="20">
        <v>0.61348740279733904</v>
      </c>
      <c r="E14" s="20">
        <v>0.61342478608443896</v>
      </c>
      <c r="F14" s="20"/>
      <c r="G14" s="20">
        <v>0.68092182703590898</v>
      </c>
      <c r="H14" s="20">
        <v>0.58351356828127299</v>
      </c>
      <c r="I14" s="20">
        <v>0.61092633777784899</v>
      </c>
      <c r="J14" s="20">
        <v>0.55700334689207198</v>
      </c>
      <c r="K14" s="20"/>
      <c r="L14" s="20">
        <v>0.54045822914053399</v>
      </c>
      <c r="M14" s="20">
        <v>0.63590067724906696</v>
      </c>
      <c r="N14" s="20">
        <v>0.65048555942418895</v>
      </c>
      <c r="O14" s="20">
        <v>0.62107406650358599</v>
      </c>
      <c r="P14" s="20"/>
      <c r="Q14" s="20">
        <v>0.60977771130439695</v>
      </c>
      <c r="R14" s="20">
        <v>0.72933822529090098</v>
      </c>
      <c r="S14" s="20">
        <v>0.65858574444921403</v>
      </c>
    </row>
    <row r="15" spans="2:19" x14ac:dyDescent="0.3">
      <c r="B15" s="18" t="s">
        <v>519</v>
      </c>
      <c r="C15" s="20">
        <v>0.23892562030050499</v>
      </c>
      <c r="D15" s="20">
        <v>0.22990957860258501</v>
      </c>
      <c r="E15" s="20">
        <v>0.24619657827005201</v>
      </c>
      <c r="F15" s="20"/>
      <c r="G15" s="20">
        <v>0.19795016942912799</v>
      </c>
      <c r="H15" s="20">
        <v>0.26599216306904899</v>
      </c>
      <c r="I15" s="20">
        <v>0.234108298169625</v>
      </c>
      <c r="J15" s="20">
        <v>0.26698768648600202</v>
      </c>
      <c r="K15" s="20"/>
      <c r="L15" s="20">
        <v>0.26392657988231499</v>
      </c>
      <c r="M15" s="20">
        <v>0.23115026930635099</v>
      </c>
      <c r="N15" s="20">
        <v>0.205440847621397</v>
      </c>
      <c r="O15" s="20">
        <v>0.258609341948072</v>
      </c>
      <c r="P15" s="20"/>
      <c r="Q15" s="20">
        <v>0.24320646112163199</v>
      </c>
      <c r="R15" s="20">
        <v>0.16238060739835999</v>
      </c>
      <c r="S15" s="20">
        <v>0.198791145803835</v>
      </c>
    </row>
    <row r="16" spans="2:19" hidden="1" x14ac:dyDescent="0.3">
      <c r="B16" s="18" t="s">
        <v>67</v>
      </c>
      <c r="C16" s="21">
        <v>0.37429290020753803</v>
      </c>
      <c r="D16" s="21">
        <v>0.383577824194755</v>
      </c>
      <c r="E16" s="21">
        <v>0.36722820781438698</v>
      </c>
      <c r="F16" s="21"/>
      <c r="G16" s="21">
        <v>0.48297165760678101</v>
      </c>
      <c r="H16" s="21">
        <v>0.31752140521222399</v>
      </c>
      <c r="I16" s="21">
        <v>0.37681803960822402</v>
      </c>
      <c r="J16" s="21">
        <v>0.29001566040607002</v>
      </c>
      <c r="K16" s="21"/>
      <c r="L16" s="21">
        <v>0.27653164925821899</v>
      </c>
      <c r="M16" s="21">
        <v>0.404750407942716</v>
      </c>
      <c r="N16" s="21">
        <v>0.44504471180279198</v>
      </c>
      <c r="O16" s="21">
        <v>0.36246472455551398</v>
      </c>
      <c r="P16" s="21"/>
      <c r="Q16" s="21">
        <v>0.36657125018276498</v>
      </c>
      <c r="R16" s="21">
        <v>0.56695761789254095</v>
      </c>
      <c r="S16" s="21">
        <v>0.45979459864537903</v>
      </c>
    </row>
    <row r="17" spans="2:2" x14ac:dyDescent="0.3">
      <c r="B17" s="16"/>
    </row>
    <row r="18" spans="2:2" x14ac:dyDescent="0.3">
      <c r="B18" t="s">
        <v>51</v>
      </c>
    </row>
    <row r="19" spans="2:2" x14ac:dyDescent="0.3">
      <c r="B19" t="s">
        <v>52</v>
      </c>
    </row>
    <row r="21" spans="2:2" x14ac:dyDescent="0.3">
      <c r="B21"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S21"/>
  <sheetViews>
    <sheetView showGridLines="0" workbookViewId="0">
      <pane xSplit="2" topLeftCell="C1" activePane="topRight" state="frozen"/>
      <selection pane="topRight" activeCell="A16" sqref="A16:XFD16"/>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523</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514</v>
      </c>
      <c r="C9" s="17">
        <v>0.21888476574753199</v>
      </c>
      <c r="D9" s="17">
        <v>0.22545369030403201</v>
      </c>
      <c r="E9" s="17">
        <v>0.212112468778619</v>
      </c>
      <c r="F9" s="17"/>
      <c r="G9" s="17">
        <v>0.28713966523730799</v>
      </c>
      <c r="H9" s="17">
        <v>0.17292423531252299</v>
      </c>
      <c r="I9" s="17">
        <v>0.21372295029285401</v>
      </c>
      <c r="J9" s="17">
        <v>0.18476979643924299</v>
      </c>
      <c r="K9" s="17"/>
      <c r="L9" s="17">
        <v>0.244049799788113</v>
      </c>
      <c r="M9" s="17">
        <v>0.24731363916517701</v>
      </c>
      <c r="N9" s="17">
        <v>0.221406513847239</v>
      </c>
      <c r="O9" s="17">
        <v>0.16024029753375299</v>
      </c>
      <c r="P9" s="17"/>
      <c r="Q9" s="17">
        <v>0.20676831426241399</v>
      </c>
      <c r="R9" s="17">
        <v>0.31296903924216402</v>
      </c>
      <c r="S9" s="17">
        <v>0.31153589842520302</v>
      </c>
    </row>
    <row r="10" spans="2:19" x14ac:dyDescent="0.3">
      <c r="B10" s="18" t="s">
        <v>515</v>
      </c>
      <c r="C10" s="17">
        <v>0.407065797340806</v>
      </c>
      <c r="D10" s="17">
        <v>0.40706272098044499</v>
      </c>
      <c r="E10" s="17">
        <v>0.40898795154613299</v>
      </c>
      <c r="F10" s="17"/>
      <c r="G10" s="17">
        <v>0.39890031863456699</v>
      </c>
      <c r="H10" s="17">
        <v>0.41746745914224997</v>
      </c>
      <c r="I10" s="17">
        <v>0.43013511658989201</v>
      </c>
      <c r="J10" s="17">
        <v>0.38675448548956298</v>
      </c>
      <c r="K10" s="17"/>
      <c r="L10" s="17">
        <v>0.41451676735364801</v>
      </c>
      <c r="M10" s="17">
        <v>0.421243132508969</v>
      </c>
      <c r="N10" s="17">
        <v>0.42603481088346701</v>
      </c>
      <c r="O10" s="17">
        <v>0.36373142001033199</v>
      </c>
      <c r="P10" s="17"/>
      <c r="Q10" s="17">
        <v>0.42844942729899299</v>
      </c>
      <c r="R10" s="17">
        <v>0.33007746059806498</v>
      </c>
      <c r="S10" s="17">
        <v>0.36380405246491598</v>
      </c>
    </row>
    <row r="11" spans="2:19" x14ac:dyDescent="0.3">
      <c r="B11" s="18" t="s">
        <v>516</v>
      </c>
      <c r="C11" s="17">
        <v>0.17847900536196501</v>
      </c>
      <c r="D11" s="17">
        <v>0.15321252910722499</v>
      </c>
      <c r="E11" s="17">
        <v>0.203838999273844</v>
      </c>
      <c r="F11" s="17"/>
      <c r="G11" s="17">
        <v>0.15406196389294799</v>
      </c>
      <c r="H11" s="17">
        <v>0.206512458867188</v>
      </c>
      <c r="I11" s="17">
        <v>0.18581362081699501</v>
      </c>
      <c r="J11" s="17">
        <v>0.16989455343340601</v>
      </c>
      <c r="K11" s="17"/>
      <c r="L11" s="17">
        <v>0.16446431316971899</v>
      </c>
      <c r="M11" s="17">
        <v>0.16861489961010301</v>
      </c>
      <c r="N11" s="17">
        <v>0.17294218008194701</v>
      </c>
      <c r="O11" s="17">
        <v>0.209160549956208</v>
      </c>
      <c r="P11" s="17"/>
      <c r="Q11" s="17">
        <v>0.18432742452767301</v>
      </c>
      <c r="R11" s="17">
        <v>0.15881231331802301</v>
      </c>
      <c r="S11" s="17">
        <v>0.13527772118241099</v>
      </c>
    </row>
    <row r="12" spans="2:19" x14ac:dyDescent="0.3">
      <c r="B12" s="18" t="s">
        <v>517</v>
      </c>
      <c r="C12" s="17">
        <v>9.1135115460702104E-2</v>
      </c>
      <c r="D12" s="17">
        <v>9.8734051495659905E-2</v>
      </c>
      <c r="E12" s="17">
        <v>8.0826073025838302E-2</v>
      </c>
      <c r="F12" s="17"/>
      <c r="G12" s="17">
        <v>8.1636432281700699E-2</v>
      </c>
      <c r="H12" s="17">
        <v>9.6933827638207098E-2</v>
      </c>
      <c r="I12" s="17">
        <v>7.2217473939396801E-2</v>
      </c>
      <c r="J12" s="17">
        <v>0.114232583199016</v>
      </c>
      <c r="K12" s="17"/>
      <c r="L12" s="17">
        <v>7.14683650960804E-2</v>
      </c>
      <c r="M12" s="17">
        <v>6.9964802900066E-2</v>
      </c>
      <c r="N12" s="17">
        <v>8.1319901456332694E-2</v>
      </c>
      <c r="O12" s="17">
        <v>0.14433198358890101</v>
      </c>
      <c r="P12" s="17"/>
      <c r="Q12" s="17">
        <v>8.5553263752868799E-2</v>
      </c>
      <c r="R12" s="17">
        <v>8.6977559179057098E-2</v>
      </c>
      <c r="S12" s="17">
        <v>0.110019497435732</v>
      </c>
    </row>
    <row r="13" spans="2:19" x14ac:dyDescent="0.3">
      <c r="B13" s="18" t="s">
        <v>78</v>
      </c>
      <c r="C13" s="17">
        <v>0.10443531608899401</v>
      </c>
      <c r="D13" s="17">
        <v>0.11553700811263801</v>
      </c>
      <c r="E13" s="17">
        <v>9.4234507375565602E-2</v>
      </c>
      <c r="F13" s="17"/>
      <c r="G13" s="17">
        <v>7.8261619953476899E-2</v>
      </c>
      <c r="H13" s="17">
        <v>0.106162019039832</v>
      </c>
      <c r="I13" s="17">
        <v>9.8110838360862401E-2</v>
      </c>
      <c r="J13" s="17">
        <v>0.144348581438771</v>
      </c>
      <c r="K13" s="17"/>
      <c r="L13" s="17">
        <v>0.10550075459244</v>
      </c>
      <c r="M13" s="17">
        <v>9.28635258156848E-2</v>
      </c>
      <c r="N13" s="17">
        <v>9.8296593731014306E-2</v>
      </c>
      <c r="O13" s="17">
        <v>0.122535748910806</v>
      </c>
      <c r="P13" s="17"/>
      <c r="Q13" s="17">
        <v>9.4901570158050605E-2</v>
      </c>
      <c r="R13" s="17">
        <v>0.11116362766269</v>
      </c>
      <c r="S13" s="17">
        <v>7.9362830491738895E-2</v>
      </c>
    </row>
    <row r="14" spans="2:19" x14ac:dyDescent="0.3">
      <c r="B14" s="18" t="s">
        <v>518</v>
      </c>
      <c r="C14" s="20">
        <v>0.62595056308833896</v>
      </c>
      <c r="D14" s="20">
        <v>0.632516411284477</v>
      </c>
      <c r="E14" s="20">
        <v>0.62110042032475199</v>
      </c>
      <c r="F14" s="20"/>
      <c r="G14" s="20">
        <v>0.68603998387187404</v>
      </c>
      <c r="H14" s="20">
        <v>0.59039169445477202</v>
      </c>
      <c r="I14" s="20">
        <v>0.64385806688274605</v>
      </c>
      <c r="J14" s="20">
        <v>0.571524281928806</v>
      </c>
      <c r="K14" s="20"/>
      <c r="L14" s="20">
        <v>0.65856656714176098</v>
      </c>
      <c r="M14" s="20">
        <v>0.66855677167414596</v>
      </c>
      <c r="N14" s="20">
        <v>0.64744132473070604</v>
      </c>
      <c r="O14" s="20">
        <v>0.523971717544085</v>
      </c>
      <c r="P14" s="20"/>
      <c r="Q14" s="20">
        <v>0.63521774156140798</v>
      </c>
      <c r="R14" s="20">
        <v>0.64304649984022899</v>
      </c>
      <c r="S14" s="20">
        <v>0.675339950890118</v>
      </c>
    </row>
    <row r="15" spans="2:19" x14ac:dyDescent="0.3">
      <c r="B15" s="18" t="s">
        <v>519</v>
      </c>
      <c r="C15" s="20">
        <v>0.269614120822667</v>
      </c>
      <c r="D15" s="20">
        <v>0.251946580602885</v>
      </c>
      <c r="E15" s="20">
        <v>0.28466507229968202</v>
      </c>
      <c r="F15" s="20"/>
      <c r="G15" s="20">
        <v>0.23569839617464799</v>
      </c>
      <c r="H15" s="20">
        <v>0.30344628650539501</v>
      </c>
      <c r="I15" s="20">
        <v>0.25803109475639102</v>
      </c>
      <c r="J15" s="20">
        <v>0.28412713663242201</v>
      </c>
      <c r="K15" s="20"/>
      <c r="L15" s="20">
        <v>0.235932678265799</v>
      </c>
      <c r="M15" s="20">
        <v>0.23857970251016899</v>
      </c>
      <c r="N15" s="20">
        <v>0.25426208153828</v>
      </c>
      <c r="O15" s="20">
        <v>0.35349253354510901</v>
      </c>
      <c r="P15" s="20"/>
      <c r="Q15" s="20">
        <v>0.26988068828054201</v>
      </c>
      <c r="R15" s="20">
        <v>0.24578987249708001</v>
      </c>
      <c r="S15" s="20">
        <v>0.24529721861814299</v>
      </c>
    </row>
    <row r="16" spans="2:19" hidden="1" x14ac:dyDescent="0.3">
      <c r="B16" s="18" t="s">
        <v>67</v>
      </c>
      <c r="C16" s="21">
        <v>0.35633644226567202</v>
      </c>
      <c r="D16" s="21">
        <v>0.380569830681593</v>
      </c>
      <c r="E16" s="21">
        <v>0.33643534802507002</v>
      </c>
      <c r="F16" s="21"/>
      <c r="G16" s="21">
        <v>0.45034158769722599</v>
      </c>
      <c r="H16" s="21">
        <v>0.28694540794937701</v>
      </c>
      <c r="I16" s="21">
        <v>0.38582697212635497</v>
      </c>
      <c r="J16" s="21">
        <v>0.28739714529638399</v>
      </c>
      <c r="K16" s="21"/>
      <c r="L16" s="21">
        <v>0.42263388887596198</v>
      </c>
      <c r="M16" s="21">
        <v>0.42997706916397699</v>
      </c>
      <c r="N16" s="21">
        <v>0.39317924319242697</v>
      </c>
      <c r="O16" s="21">
        <v>0.17047918399897599</v>
      </c>
      <c r="P16" s="21"/>
      <c r="Q16" s="21">
        <v>0.36533705328086602</v>
      </c>
      <c r="R16" s="21">
        <v>0.39725662734314898</v>
      </c>
      <c r="S16" s="21">
        <v>0.43004273227197498</v>
      </c>
    </row>
    <row r="17" spans="2:2" x14ac:dyDescent="0.3">
      <c r="B17" s="16"/>
    </row>
    <row r="18" spans="2:2" x14ac:dyDescent="0.3">
      <c r="B18" t="s">
        <v>51</v>
      </c>
    </row>
    <row r="19" spans="2:2" x14ac:dyDescent="0.3">
      <c r="B19" t="s">
        <v>52</v>
      </c>
    </row>
    <row r="21" spans="2:2" x14ac:dyDescent="0.3">
      <c r="B21"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S21"/>
  <sheetViews>
    <sheetView showGridLines="0" topLeftCell="A11"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530</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28.8" x14ac:dyDescent="0.3">
      <c r="B9" s="18" t="s">
        <v>524</v>
      </c>
      <c r="C9" s="17">
        <v>0.42718064675102202</v>
      </c>
      <c r="D9" s="17">
        <v>0.42344619188863503</v>
      </c>
      <c r="E9" s="17">
        <v>0.42985443968818299</v>
      </c>
      <c r="F9" s="17"/>
      <c r="G9" s="17">
        <v>0.48596904111637301</v>
      </c>
      <c r="H9" s="17">
        <v>0.39749939226862002</v>
      </c>
      <c r="I9" s="17">
        <v>0.445635298659257</v>
      </c>
      <c r="J9" s="17">
        <v>0.36688372321521801</v>
      </c>
      <c r="K9" s="17"/>
      <c r="L9" s="17">
        <v>0.44446248877939898</v>
      </c>
      <c r="M9" s="17">
        <v>0.47136404451849101</v>
      </c>
      <c r="N9" s="17">
        <v>0.42985049548549298</v>
      </c>
      <c r="O9" s="17">
        <v>0.359219460369953</v>
      </c>
      <c r="P9" s="17"/>
      <c r="Q9" s="17">
        <v>0.436521652807835</v>
      </c>
      <c r="R9" s="17">
        <v>0.50847878555689396</v>
      </c>
      <c r="S9" s="17">
        <v>0.33771368735903001</v>
      </c>
    </row>
    <row r="10" spans="2:19" x14ac:dyDescent="0.3">
      <c r="B10" s="18" t="s">
        <v>525</v>
      </c>
      <c r="C10" s="17">
        <v>0.38890033700184601</v>
      </c>
      <c r="D10" s="17">
        <v>0.37255445401534798</v>
      </c>
      <c r="E10" s="17">
        <v>0.40573198646395298</v>
      </c>
      <c r="F10" s="17"/>
      <c r="G10" s="17">
        <v>0.39580123758170299</v>
      </c>
      <c r="H10" s="17">
        <v>0.40144594516412202</v>
      </c>
      <c r="I10" s="17">
        <v>0.38791671785161203</v>
      </c>
      <c r="J10" s="17">
        <v>0.36256811745037798</v>
      </c>
      <c r="K10" s="17"/>
      <c r="L10" s="17">
        <v>0.37817585063085402</v>
      </c>
      <c r="M10" s="17">
        <v>0.45253933525810203</v>
      </c>
      <c r="N10" s="17">
        <v>0.39069854574810597</v>
      </c>
      <c r="O10" s="17">
        <v>0.328847350890072</v>
      </c>
      <c r="P10" s="17"/>
      <c r="Q10" s="17">
        <v>0.39661218429772099</v>
      </c>
      <c r="R10" s="17">
        <v>0.39409853850483301</v>
      </c>
      <c r="S10" s="17">
        <v>0.34147691944797498</v>
      </c>
    </row>
    <row r="11" spans="2:19" ht="28.8" x14ac:dyDescent="0.3">
      <c r="B11" s="18" t="s">
        <v>526</v>
      </c>
      <c r="C11" s="17">
        <v>0.34892506546019397</v>
      </c>
      <c r="D11" s="17">
        <v>0.33271830175494299</v>
      </c>
      <c r="E11" s="17">
        <v>0.36463822009885799</v>
      </c>
      <c r="F11" s="17"/>
      <c r="G11" s="17">
        <v>0.40156819773680902</v>
      </c>
      <c r="H11" s="17">
        <v>0.32083171709185598</v>
      </c>
      <c r="I11" s="17">
        <v>0.37020098107223298</v>
      </c>
      <c r="J11" s="17">
        <v>0.29133703699156599</v>
      </c>
      <c r="K11" s="17"/>
      <c r="L11" s="17">
        <v>0.30460119964964</v>
      </c>
      <c r="M11" s="17">
        <v>0.34010341848481901</v>
      </c>
      <c r="N11" s="17">
        <v>0.38636337337556498</v>
      </c>
      <c r="O11" s="17">
        <v>0.36223190736771199</v>
      </c>
      <c r="P11" s="17"/>
      <c r="Q11" s="17">
        <v>0.34383783994152001</v>
      </c>
      <c r="R11" s="17">
        <v>0.429244973702059</v>
      </c>
      <c r="S11" s="17">
        <v>0.34679702792709299</v>
      </c>
    </row>
    <row r="12" spans="2:19" ht="28.8" x14ac:dyDescent="0.3">
      <c r="B12" s="18" t="s">
        <v>527</v>
      </c>
      <c r="C12" s="17">
        <v>0.34077863234345901</v>
      </c>
      <c r="D12" s="17">
        <v>0.32589423565915798</v>
      </c>
      <c r="E12" s="17">
        <v>0.35675852258587898</v>
      </c>
      <c r="F12" s="17"/>
      <c r="G12" s="17">
        <v>0.371551705082242</v>
      </c>
      <c r="H12" s="17">
        <v>0.33358163940053998</v>
      </c>
      <c r="I12" s="17">
        <v>0.34479302319731497</v>
      </c>
      <c r="J12" s="17">
        <v>0.30212769848557702</v>
      </c>
      <c r="K12" s="17"/>
      <c r="L12" s="17">
        <v>0.35950469295939502</v>
      </c>
      <c r="M12" s="17">
        <v>0.35190301201193003</v>
      </c>
      <c r="N12" s="17">
        <v>0.34522437386828098</v>
      </c>
      <c r="O12" s="17">
        <v>0.30520466451221401</v>
      </c>
      <c r="P12" s="17"/>
      <c r="Q12" s="17">
        <v>0.34423447946320401</v>
      </c>
      <c r="R12" s="17">
        <v>0.41179580803190202</v>
      </c>
      <c r="S12" s="17">
        <v>0.31978981119802702</v>
      </c>
    </row>
    <row r="13" spans="2:19" ht="43.2" x14ac:dyDescent="0.3">
      <c r="B13" s="18" t="s">
        <v>528</v>
      </c>
      <c r="C13" s="17">
        <v>0.33882415998239901</v>
      </c>
      <c r="D13" s="17">
        <v>0.30522281342524799</v>
      </c>
      <c r="E13" s="17">
        <v>0.37058649603266403</v>
      </c>
      <c r="F13" s="17"/>
      <c r="G13" s="17">
        <v>0.42641287508585002</v>
      </c>
      <c r="H13" s="17">
        <v>0.32694390450320998</v>
      </c>
      <c r="I13" s="17">
        <v>0.30134842773919002</v>
      </c>
      <c r="J13" s="17">
        <v>0.27062124046465502</v>
      </c>
      <c r="K13" s="17"/>
      <c r="L13" s="17">
        <v>0.28446967132939199</v>
      </c>
      <c r="M13" s="17">
        <v>0.34107118597012498</v>
      </c>
      <c r="N13" s="17">
        <v>0.36198270569846303</v>
      </c>
      <c r="O13" s="17">
        <v>0.36565993004493202</v>
      </c>
      <c r="P13" s="17"/>
      <c r="Q13" s="17">
        <v>0.339763675521569</v>
      </c>
      <c r="R13" s="17">
        <v>0.38646770241394002</v>
      </c>
      <c r="S13" s="17">
        <v>0.35737285722927298</v>
      </c>
    </row>
    <row r="14" spans="2:19" ht="28.8" x14ac:dyDescent="0.3">
      <c r="B14" s="18" t="s">
        <v>529</v>
      </c>
      <c r="C14" s="17">
        <v>0.175180894192067</v>
      </c>
      <c r="D14" s="17">
        <v>0.17505601989981801</v>
      </c>
      <c r="E14" s="17">
        <v>0.176168407281212</v>
      </c>
      <c r="F14" s="17"/>
      <c r="G14" s="17">
        <v>0.21285092623954899</v>
      </c>
      <c r="H14" s="17">
        <v>0.17066412013809501</v>
      </c>
      <c r="I14" s="17">
        <v>0.15892151633628501</v>
      </c>
      <c r="J14" s="17">
        <v>0.13997545344538101</v>
      </c>
      <c r="K14" s="17"/>
      <c r="L14" s="17">
        <v>0.167772037819301</v>
      </c>
      <c r="M14" s="17">
        <v>0.19175280481809701</v>
      </c>
      <c r="N14" s="17">
        <v>0.19097508003341501</v>
      </c>
      <c r="O14" s="17">
        <v>0.14755586221209799</v>
      </c>
      <c r="P14" s="17"/>
      <c r="Q14" s="17">
        <v>0.168341612758689</v>
      </c>
      <c r="R14" s="17">
        <v>0.249460463779659</v>
      </c>
      <c r="S14" s="17">
        <v>0.22897546483473899</v>
      </c>
    </row>
    <row r="15" spans="2:19" x14ac:dyDescent="0.3">
      <c r="B15" s="18" t="s">
        <v>78</v>
      </c>
      <c r="C15" s="17">
        <v>6.3069482125374804E-2</v>
      </c>
      <c r="D15" s="17">
        <v>6.7524905865425297E-2</v>
      </c>
      <c r="E15" s="17">
        <v>5.8397619090429898E-2</v>
      </c>
      <c r="F15" s="17"/>
      <c r="G15" s="17">
        <v>3.3135045443746E-2</v>
      </c>
      <c r="H15" s="17">
        <v>5.9753834038729498E-2</v>
      </c>
      <c r="I15" s="17">
        <v>4.9578112914622503E-2</v>
      </c>
      <c r="J15" s="17">
        <v>0.11935980157798</v>
      </c>
      <c r="K15" s="17"/>
      <c r="L15" s="17">
        <v>7.5807656247947094E-2</v>
      </c>
      <c r="M15" s="17">
        <v>5.3697671630588799E-2</v>
      </c>
      <c r="N15" s="17">
        <v>6.40061844780309E-2</v>
      </c>
      <c r="O15" s="17">
        <v>5.9452725138168599E-2</v>
      </c>
      <c r="P15" s="17"/>
      <c r="Q15" s="17">
        <v>5.9489212888828802E-2</v>
      </c>
      <c r="R15" s="17">
        <v>4.04699022624741E-2</v>
      </c>
      <c r="S15" s="17">
        <v>4.4635506846173498E-2</v>
      </c>
    </row>
    <row r="16" spans="2:19" x14ac:dyDescent="0.3">
      <c r="B16" s="18" t="s">
        <v>48</v>
      </c>
      <c r="C16" s="19">
        <v>0.17617400545256001</v>
      </c>
      <c r="D16" s="19">
        <v>0.18634805517792299</v>
      </c>
      <c r="E16" s="19">
        <v>0.165290022683383</v>
      </c>
      <c r="F16" s="19"/>
      <c r="G16" s="19">
        <v>0.14885283831869101</v>
      </c>
      <c r="H16" s="19">
        <v>0.20057988405295499</v>
      </c>
      <c r="I16" s="19">
        <v>0.17286996426332699</v>
      </c>
      <c r="J16" s="19">
        <v>0.19053210912423299</v>
      </c>
      <c r="K16" s="19"/>
      <c r="L16" s="19">
        <v>0.16772642626197301</v>
      </c>
      <c r="M16" s="19">
        <v>0.15004025320185399</v>
      </c>
      <c r="N16" s="19">
        <v>0.17311050601421599</v>
      </c>
      <c r="O16" s="19">
        <v>0.216205604199458</v>
      </c>
      <c r="P16" s="19"/>
      <c r="Q16" s="19">
        <v>0.17034919012046301</v>
      </c>
      <c r="R16" s="19">
        <v>0.12719877614935399</v>
      </c>
      <c r="S16" s="19">
        <v>0.22255968393049999</v>
      </c>
    </row>
    <row r="17" spans="2:2" x14ac:dyDescent="0.3">
      <c r="B17" s="16"/>
    </row>
    <row r="18" spans="2:2" x14ac:dyDescent="0.3">
      <c r="B18" t="s">
        <v>51</v>
      </c>
    </row>
    <row r="19" spans="2:2" x14ac:dyDescent="0.3">
      <c r="B19" t="s">
        <v>52</v>
      </c>
    </row>
    <row r="21" spans="2:2" x14ac:dyDescent="0.3">
      <c r="B21"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S21"/>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538</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43.2" x14ac:dyDescent="0.3">
      <c r="B9" s="18" t="s">
        <v>531</v>
      </c>
      <c r="C9" s="17">
        <v>0.47979070919901201</v>
      </c>
      <c r="D9" s="17">
        <v>0.46216590543360297</v>
      </c>
      <c r="E9" s="17">
        <v>0.494445393289837</v>
      </c>
      <c r="F9" s="17"/>
      <c r="G9" s="17">
        <v>0.51464406979495902</v>
      </c>
      <c r="H9" s="17">
        <v>0.47726786331659998</v>
      </c>
      <c r="I9" s="17">
        <v>0.465632404825364</v>
      </c>
      <c r="J9" s="17">
        <v>0.44765362464769398</v>
      </c>
      <c r="K9" s="17"/>
      <c r="L9" s="17">
        <v>0.44746918652496898</v>
      </c>
      <c r="M9" s="17">
        <v>0.48519261469524899</v>
      </c>
      <c r="N9" s="17">
        <v>0.51296429711324298</v>
      </c>
      <c r="O9" s="17">
        <v>0.47033169185833801</v>
      </c>
      <c r="P9" s="17"/>
      <c r="Q9" s="17">
        <v>0.484020723664286</v>
      </c>
      <c r="R9" s="17">
        <v>0.52887442492474901</v>
      </c>
      <c r="S9" s="17">
        <v>0.44285411421662602</v>
      </c>
    </row>
    <row r="10" spans="2:19" ht="43.2" x14ac:dyDescent="0.3">
      <c r="B10" s="18" t="s">
        <v>532</v>
      </c>
      <c r="C10" s="17">
        <v>0.47799571254065698</v>
      </c>
      <c r="D10" s="17">
        <v>0.45752737094338303</v>
      </c>
      <c r="E10" s="17">
        <v>0.49884174848393897</v>
      </c>
      <c r="F10" s="17"/>
      <c r="G10" s="17">
        <v>0.50349167835007103</v>
      </c>
      <c r="H10" s="17">
        <v>0.47928407662227901</v>
      </c>
      <c r="I10" s="17">
        <v>0.50157144829469003</v>
      </c>
      <c r="J10" s="17">
        <v>0.421747564673286</v>
      </c>
      <c r="K10" s="17"/>
      <c r="L10" s="17">
        <v>0.46086766984676297</v>
      </c>
      <c r="M10" s="17">
        <v>0.51075498189799795</v>
      </c>
      <c r="N10" s="17">
        <v>0.47697177807104502</v>
      </c>
      <c r="O10" s="17">
        <v>0.460801892917097</v>
      </c>
      <c r="P10" s="17"/>
      <c r="Q10" s="17">
        <v>0.480696997663072</v>
      </c>
      <c r="R10" s="17">
        <v>0.50208048544099904</v>
      </c>
      <c r="S10" s="17">
        <v>0.48683911963567</v>
      </c>
    </row>
    <row r="11" spans="2:19" ht="28.8" x14ac:dyDescent="0.3">
      <c r="B11" s="18" t="s">
        <v>533</v>
      </c>
      <c r="C11" s="17">
        <v>0.46151118647167599</v>
      </c>
      <c r="D11" s="17">
        <v>0.45468976110478598</v>
      </c>
      <c r="E11" s="17">
        <v>0.46891738744073203</v>
      </c>
      <c r="F11" s="17"/>
      <c r="G11" s="17">
        <v>0.49169672009561899</v>
      </c>
      <c r="H11" s="17">
        <v>0.490137386609446</v>
      </c>
      <c r="I11" s="17">
        <v>0.435723647292448</v>
      </c>
      <c r="J11" s="17">
        <v>0.41063075371284002</v>
      </c>
      <c r="K11" s="17"/>
      <c r="L11" s="17">
        <v>0.45266449761140198</v>
      </c>
      <c r="M11" s="17">
        <v>0.47286673216787101</v>
      </c>
      <c r="N11" s="17">
        <v>0.46632403018329199</v>
      </c>
      <c r="O11" s="17">
        <v>0.452862254086427</v>
      </c>
      <c r="P11" s="17"/>
      <c r="Q11" s="17">
        <v>0.45748514118170103</v>
      </c>
      <c r="R11" s="17">
        <v>0.45412924939903998</v>
      </c>
      <c r="S11" s="17">
        <v>0.48036916981816702</v>
      </c>
    </row>
    <row r="12" spans="2:19" ht="43.2" x14ac:dyDescent="0.3">
      <c r="B12" s="18" t="s">
        <v>534</v>
      </c>
      <c r="C12" s="17">
        <v>0.42911359431467799</v>
      </c>
      <c r="D12" s="17">
        <v>0.42238992731165997</v>
      </c>
      <c r="E12" s="17">
        <v>0.43644195261251101</v>
      </c>
      <c r="F12" s="17"/>
      <c r="G12" s="17">
        <v>0.48400055995628899</v>
      </c>
      <c r="H12" s="17">
        <v>0.42642757201110998</v>
      </c>
      <c r="I12" s="17">
        <v>0.39722060899219702</v>
      </c>
      <c r="J12" s="17">
        <v>0.388163340980201</v>
      </c>
      <c r="K12" s="17"/>
      <c r="L12" s="17">
        <v>0.38600395306544599</v>
      </c>
      <c r="M12" s="17">
        <v>0.43958073678978798</v>
      </c>
      <c r="N12" s="17">
        <v>0.44689159053869199</v>
      </c>
      <c r="O12" s="17">
        <v>0.44164289406978002</v>
      </c>
      <c r="P12" s="17"/>
      <c r="Q12" s="17">
        <v>0.42558879010328698</v>
      </c>
      <c r="R12" s="17">
        <v>0.49019804862657301</v>
      </c>
      <c r="S12" s="17">
        <v>0.449952799126762</v>
      </c>
    </row>
    <row r="13" spans="2:19" ht="28.8" x14ac:dyDescent="0.3">
      <c r="B13" s="18" t="s">
        <v>535</v>
      </c>
      <c r="C13" s="17">
        <v>0.36447579053137702</v>
      </c>
      <c r="D13" s="17">
        <v>0.33762485784187002</v>
      </c>
      <c r="E13" s="17">
        <v>0.39177824777174802</v>
      </c>
      <c r="F13" s="17"/>
      <c r="G13" s="17">
        <v>0.39971527067577001</v>
      </c>
      <c r="H13" s="17">
        <v>0.35756494754562301</v>
      </c>
      <c r="I13" s="17">
        <v>0.37754155183841598</v>
      </c>
      <c r="J13" s="17">
        <v>0.31377669684958898</v>
      </c>
      <c r="K13" s="17"/>
      <c r="L13" s="17">
        <v>0.32789412994523698</v>
      </c>
      <c r="M13" s="17">
        <v>0.38269147025276901</v>
      </c>
      <c r="N13" s="17">
        <v>0.36484969789002603</v>
      </c>
      <c r="O13" s="17">
        <v>0.38095102908527501</v>
      </c>
      <c r="P13" s="17"/>
      <c r="Q13" s="17">
        <v>0.36702020193685703</v>
      </c>
      <c r="R13" s="17">
        <v>0.38758161418554099</v>
      </c>
      <c r="S13" s="17">
        <v>0.34863361914973701</v>
      </c>
    </row>
    <row r="14" spans="2:19" ht="28.8" x14ac:dyDescent="0.3">
      <c r="B14" s="18" t="s">
        <v>536</v>
      </c>
      <c r="C14" s="17">
        <v>0.36360536037313701</v>
      </c>
      <c r="D14" s="17">
        <v>0.35299267926890199</v>
      </c>
      <c r="E14" s="17">
        <v>0.37438507552163502</v>
      </c>
      <c r="F14" s="17"/>
      <c r="G14" s="17">
        <v>0.38857440730619203</v>
      </c>
      <c r="H14" s="17">
        <v>0.39926597001193398</v>
      </c>
      <c r="I14" s="17">
        <v>0.33463179209329103</v>
      </c>
      <c r="J14" s="17">
        <v>0.31435120423672003</v>
      </c>
      <c r="K14" s="17"/>
      <c r="L14" s="17">
        <v>0.38434712931538101</v>
      </c>
      <c r="M14" s="17">
        <v>0.36419755847693203</v>
      </c>
      <c r="N14" s="17">
        <v>0.35939394312463002</v>
      </c>
      <c r="O14" s="17">
        <v>0.34678546216763301</v>
      </c>
      <c r="P14" s="17"/>
      <c r="Q14" s="17">
        <v>0.36166286012021898</v>
      </c>
      <c r="R14" s="17">
        <v>0.40400242534368502</v>
      </c>
      <c r="S14" s="17">
        <v>0.38244534805800301</v>
      </c>
    </row>
    <row r="15" spans="2:19" x14ac:dyDescent="0.3">
      <c r="B15" s="18" t="s">
        <v>78</v>
      </c>
      <c r="C15" s="17">
        <v>9.1447025195361603E-2</v>
      </c>
      <c r="D15" s="17">
        <v>9.8032299463279807E-2</v>
      </c>
      <c r="E15" s="17">
        <v>8.5648118490923103E-2</v>
      </c>
      <c r="F15" s="17"/>
      <c r="G15" s="17">
        <v>5.5826889494022799E-2</v>
      </c>
      <c r="H15" s="17">
        <v>8.5166561219125997E-2</v>
      </c>
      <c r="I15" s="17">
        <v>9.1865286386460396E-2</v>
      </c>
      <c r="J15" s="17">
        <v>0.146340001283044</v>
      </c>
      <c r="K15" s="17"/>
      <c r="L15" s="17">
        <v>0.116404631380326</v>
      </c>
      <c r="M15" s="17">
        <v>7.1530581345487093E-2</v>
      </c>
      <c r="N15" s="17">
        <v>8.3444573723842896E-2</v>
      </c>
      <c r="O15" s="17">
        <v>9.6699576098201206E-2</v>
      </c>
      <c r="P15" s="17"/>
      <c r="Q15" s="17">
        <v>9.0806620911384806E-2</v>
      </c>
      <c r="R15" s="17">
        <v>4.3186292923856402E-2</v>
      </c>
      <c r="S15" s="17">
        <v>6.6202524108581406E-2</v>
      </c>
    </row>
    <row r="16" spans="2:19" ht="28.8" x14ac:dyDescent="0.3">
      <c r="B16" s="18" t="s">
        <v>537</v>
      </c>
      <c r="C16" s="19">
        <v>7.22070852324668E-2</v>
      </c>
      <c r="D16" s="19">
        <v>7.1588174121203704E-2</v>
      </c>
      <c r="E16" s="19">
        <v>7.2588452070697501E-2</v>
      </c>
      <c r="F16" s="19"/>
      <c r="G16" s="19">
        <v>6.8278259710686198E-2</v>
      </c>
      <c r="H16" s="19">
        <v>6.90166835034903E-2</v>
      </c>
      <c r="I16" s="19">
        <v>8.4882547176556494E-2</v>
      </c>
      <c r="J16" s="19">
        <v>7.0713193345134803E-2</v>
      </c>
      <c r="K16" s="19"/>
      <c r="L16" s="19">
        <v>6.2523921580855499E-2</v>
      </c>
      <c r="M16" s="19">
        <v>7.90125265081629E-2</v>
      </c>
      <c r="N16" s="19">
        <v>7.3329478380475294E-2</v>
      </c>
      <c r="O16" s="19">
        <v>7.3313827976971904E-2</v>
      </c>
      <c r="P16" s="19"/>
      <c r="Q16" s="19">
        <v>6.8901693942440695E-2</v>
      </c>
      <c r="R16" s="19">
        <v>9.6286995423396193E-2</v>
      </c>
      <c r="S16" s="19">
        <v>6.7213728437459597E-2</v>
      </c>
    </row>
    <row r="17" spans="2:2" x14ac:dyDescent="0.3">
      <c r="B17" s="16"/>
    </row>
    <row r="18" spans="2:2" x14ac:dyDescent="0.3">
      <c r="B18" t="s">
        <v>51</v>
      </c>
    </row>
    <row r="19" spans="2:2" x14ac:dyDescent="0.3">
      <c r="B19" t="s">
        <v>52</v>
      </c>
    </row>
    <row r="21" spans="2:2" x14ac:dyDescent="0.3">
      <c r="B21"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S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269</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86.4" x14ac:dyDescent="0.3">
      <c r="B9" s="18" t="s">
        <v>539</v>
      </c>
      <c r="C9" s="17">
        <v>0.356444858993964</v>
      </c>
      <c r="D9" s="17">
        <v>0.36339505090626201</v>
      </c>
      <c r="E9" s="17">
        <v>0.35052106582748899</v>
      </c>
      <c r="F9" s="17"/>
      <c r="G9" s="17">
        <v>0.38743599486818098</v>
      </c>
      <c r="H9" s="17">
        <v>0.35308568311229599</v>
      </c>
      <c r="I9" s="17">
        <v>0.37586081367799501</v>
      </c>
      <c r="J9" s="17">
        <v>0.303466511615962</v>
      </c>
      <c r="K9" s="17"/>
      <c r="L9" s="17">
        <v>0.32390295622783599</v>
      </c>
      <c r="M9" s="17">
        <v>0.39202599599518001</v>
      </c>
      <c r="N9" s="17">
        <v>0.35770945300780599</v>
      </c>
      <c r="O9" s="17">
        <v>0.34913364028278898</v>
      </c>
      <c r="P9" s="17"/>
      <c r="Q9" s="17">
        <v>0.35618629668878898</v>
      </c>
      <c r="R9" s="17">
        <v>0.38390438995276899</v>
      </c>
      <c r="S9" s="17">
        <v>0.40886507275464101</v>
      </c>
    </row>
    <row r="10" spans="2:19" ht="72" x14ac:dyDescent="0.3">
      <c r="B10" s="18" t="s">
        <v>540</v>
      </c>
      <c r="C10" s="17">
        <v>0.48433039787181897</v>
      </c>
      <c r="D10" s="17">
        <v>0.46918251498850899</v>
      </c>
      <c r="E10" s="17">
        <v>0.49784397917144602</v>
      </c>
      <c r="F10" s="17"/>
      <c r="G10" s="17">
        <v>0.51977808392469005</v>
      </c>
      <c r="H10" s="17">
        <v>0.469958310647489</v>
      </c>
      <c r="I10" s="17">
        <v>0.45488851603789299</v>
      </c>
      <c r="J10" s="17">
        <v>0.47906235643195899</v>
      </c>
      <c r="K10" s="17"/>
      <c r="L10" s="17">
        <v>0.47760091919853598</v>
      </c>
      <c r="M10" s="17">
        <v>0.464254264239431</v>
      </c>
      <c r="N10" s="17">
        <v>0.494402758004725</v>
      </c>
      <c r="O10" s="17">
        <v>0.50186170185459</v>
      </c>
      <c r="P10" s="17"/>
      <c r="Q10" s="17">
        <v>0.48802969465646501</v>
      </c>
      <c r="R10" s="17">
        <v>0.51674013781082795</v>
      </c>
      <c r="S10" s="17">
        <v>0.47396854110387399</v>
      </c>
    </row>
    <row r="11" spans="2:19" x14ac:dyDescent="0.3">
      <c r="B11" s="18" t="s">
        <v>78</v>
      </c>
      <c r="C11" s="19">
        <v>0.159224743134217</v>
      </c>
      <c r="D11" s="19">
        <v>0.167422434105228</v>
      </c>
      <c r="E11" s="19">
        <v>0.151634955001065</v>
      </c>
      <c r="F11" s="19"/>
      <c r="G11" s="19">
        <v>9.2785921207128197E-2</v>
      </c>
      <c r="H11" s="19">
        <v>0.17695600624021501</v>
      </c>
      <c r="I11" s="19">
        <v>0.169250670284112</v>
      </c>
      <c r="J11" s="19">
        <v>0.21747113195207901</v>
      </c>
      <c r="K11" s="19"/>
      <c r="L11" s="19">
        <v>0.198496124573628</v>
      </c>
      <c r="M11" s="19">
        <v>0.14371973976538899</v>
      </c>
      <c r="N11" s="19">
        <v>0.14788778898746899</v>
      </c>
      <c r="O11" s="19">
        <v>0.14900465786262099</v>
      </c>
      <c r="P11" s="19"/>
      <c r="Q11" s="19">
        <v>0.15578400865474501</v>
      </c>
      <c r="R11" s="19">
        <v>9.9355472236402301E-2</v>
      </c>
      <c r="S11" s="19">
        <v>0.117166386141485</v>
      </c>
    </row>
    <row r="12" spans="2:19" x14ac:dyDescent="0.3">
      <c r="B12" s="16"/>
    </row>
    <row r="13" spans="2:19" x14ac:dyDescent="0.3">
      <c r="B13" t="s">
        <v>51</v>
      </c>
    </row>
    <row r="14" spans="2:19" x14ac:dyDescent="0.3">
      <c r="B14" t="s">
        <v>52</v>
      </c>
    </row>
    <row r="16" spans="2:19" x14ac:dyDescent="0.3">
      <c r="B16"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S24"/>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550</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x14ac:dyDescent="0.3">
      <c r="B9" s="18" t="s">
        <v>541</v>
      </c>
      <c r="C9" s="17">
        <v>0.53017877878846098</v>
      </c>
      <c r="D9" s="17">
        <v>0.51290549293315901</v>
      </c>
      <c r="E9" s="17">
        <v>0.54888924355979496</v>
      </c>
      <c r="F9" s="17"/>
      <c r="G9" s="17">
        <v>0.57542608172821297</v>
      </c>
      <c r="H9" s="17">
        <v>0.554184644114882</v>
      </c>
      <c r="I9" s="17">
        <v>0.54782685301178902</v>
      </c>
      <c r="J9" s="17">
        <v>0.43069218148260302</v>
      </c>
      <c r="K9" s="17"/>
      <c r="L9" s="17">
        <v>0.49808871416884498</v>
      </c>
      <c r="M9" s="17">
        <v>0.56684925649315998</v>
      </c>
      <c r="N9" s="17">
        <v>0.53411930927253704</v>
      </c>
      <c r="O9" s="17">
        <v>0.51833860311439295</v>
      </c>
      <c r="P9" s="17"/>
      <c r="Q9" s="17">
        <v>0.53633354417064705</v>
      </c>
      <c r="R9" s="17">
        <v>0.52114738114275005</v>
      </c>
      <c r="S9" s="17">
        <v>0.54370237120166798</v>
      </c>
    </row>
    <row r="10" spans="2:19" x14ac:dyDescent="0.3">
      <c r="B10" s="18" t="s">
        <v>542</v>
      </c>
      <c r="C10" s="17">
        <v>0.5078692631067</v>
      </c>
      <c r="D10" s="17">
        <v>0.50319931747938595</v>
      </c>
      <c r="E10" s="17">
        <v>0.51531569589822102</v>
      </c>
      <c r="F10" s="17"/>
      <c r="G10" s="17">
        <v>0.554589873296365</v>
      </c>
      <c r="H10" s="17">
        <v>0.52745289143712304</v>
      </c>
      <c r="I10" s="17">
        <v>0.47475124489090498</v>
      </c>
      <c r="J10" s="17">
        <v>0.45728092233919998</v>
      </c>
      <c r="K10" s="17"/>
      <c r="L10" s="17">
        <v>0.49679123961233002</v>
      </c>
      <c r="M10" s="17">
        <v>0.5346079379641</v>
      </c>
      <c r="N10" s="17">
        <v>0.51710951139129102</v>
      </c>
      <c r="O10" s="17">
        <v>0.48001752886188898</v>
      </c>
      <c r="P10" s="17"/>
      <c r="Q10" s="17">
        <v>0.51462566329613202</v>
      </c>
      <c r="R10" s="17">
        <v>0.54176993669895102</v>
      </c>
      <c r="S10" s="17">
        <v>0.54250940078427801</v>
      </c>
    </row>
    <row r="11" spans="2:19" x14ac:dyDescent="0.3">
      <c r="B11" s="18" t="s">
        <v>543</v>
      </c>
      <c r="C11" s="17">
        <v>0.43301758820293001</v>
      </c>
      <c r="D11" s="17">
        <v>0.44885721472284101</v>
      </c>
      <c r="E11" s="17">
        <v>0.41691577415224401</v>
      </c>
      <c r="F11" s="17"/>
      <c r="G11" s="17">
        <v>0.45754504838107102</v>
      </c>
      <c r="H11" s="17">
        <v>0.46886926481524499</v>
      </c>
      <c r="I11" s="17">
        <v>0.44732549113207898</v>
      </c>
      <c r="J11" s="17">
        <v>0.346081766209418</v>
      </c>
      <c r="K11" s="17"/>
      <c r="L11" s="17">
        <v>0.42049766179178699</v>
      </c>
      <c r="M11" s="17">
        <v>0.47363785158180299</v>
      </c>
      <c r="N11" s="17">
        <v>0.448469165477064</v>
      </c>
      <c r="O11" s="17">
        <v>0.384865042316895</v>
      </c>
      <c r="P11" s="17"/>
      <c r="Q11" s="17">
        <v>0.43055053649963598</v>
      </c>
      <c r="R11" s="17">
        <v>0.52282378251500905</v>
      </c>
      <c r="S11" s="17">
        <v>0.44628334694994798</v>
      </c>
    </row>
    <row r="12" spans="2:19" x14ac:dyDescent="0.3">
      <c r="B12" s="18" t="s">
        <v>544</v>
      </c>
      <c r="C12" s="17">
        <v>0.26748491412523501</v>
      </c>
      <c r="D12" s="17">
        <v>0.26662113422023198</v>
      </c>
      <c r="E12" s="17">
        <v>0.268704155397955</v>
      </c>
      <c r="F12" s="17"/>
      <c r="G12" s="17">
        <v>0.329063724513872</v>
      </c>
      <c r="H12" s="17">
        <v>0.235782639581918</v>
      </c>
      <c r="I12" s="17">
        <v>0.24728682584885101</v>
      </c>
      <c r="J12" s="17">
        <v>0.24078726245443099</v>
      </c>
      <c r="K12" s="17"/>
      <c r="L12" s="17">
        <v>0.224948146638524</v>
      </c>
      <c r="M12" s="17">
        <v>0.28725317312558002</v>
      </c>
      <c r="N12" s="17">
        <v>0.302178177066531</v>
      </c>
      <c r="O12" s="17">
        <v>0.25105674961310998</v>
      </c>
      <c r="P12" s="17"/>
      <c r="Q12" s="17">
        <v>0.26616202900768399</v>
      </c>
      <c r="R12" s="17">
        <v>0.35881823784310202</v>
      </c>
      <c r="S12" s="17">
        <v>0.28443387026184103</v>
      </c>
    </row>
    <row r="13" spans="2:19" x14ac:dyDescent="0.3">
      <c r="B13" s="18" t="s">
        <v>545</v>
      </c>
      <c r="C13" s="17">
        <v>0.141096809414956</v>
      </c>
      <c r="D13" s="17">
        <v>0.12497923985131899</v>
      </c>
      <c r="E13" s="17">
        <v>0.156061200210138</v>
      </c>
      <c r="F13" s="17"/>
      <c r="G13" s="17">
        <v>0.10283799814345</v>
      </c>
      <c r="H13" s="17">
        <v>0.14720187165915499</v>
      </c>
      <c r="I13" s="17">
        <v>0.144080543002958</v>
      </c>
      <c r="J13" s="17">
        <v>0.18004862473312999</v>
      </c>
      <c r="K13" s="17"/>
      <c r="L13" s="17">
        <v>0.135453326071175</v>
      </c>
      <c r="M13" s="17">
        <v>0.117678943543226</v>
      </c>
      <c r="N13" s="17">
        <v>0.11842826088634401</v>
      </c>
      <c r="O13" s="17">
        <v>0.19662572065365999</v>
      </c>
      <c r="P13" s="17"/>
      <c r="Q13" s="17">
        <v>0.13267823500894399</v>
      </c>
      <c r="R13" s="17">
        <v>0.15684021717048399</v>
      </c>
      <c r="S13" s="17">
        <v>0.13743812249180501</v>
      </c>
    </row>
    <row r="14" spans="2:19" x14ac:dyDescent="0.3">
      <c r="B14" s="18" t="s">
        <v>546</v>
      </c>
      <c r="C14" s="17">
        <v>0.102341631844203</v>
      </c>
      <c r="D14" s="17">
        <v>9.394321054134E-2</v>
      </c>
      <c r="E14" s="17">
        <v>0.108146218126506</v>
      </c>
      <c r="F14" s="17"/>
      <c r="G14" s="17">
        <v>0.108381422830372</v>
      </c>
      <c r="H14" s="17">
        <v>9.10566449463594E-2</v>
      </c>
      <c r="I14" s="17">
        <v>0.102223957402985</v>
      </c>
      <c r="J14" s="17">
        <v>0.10557033828816199</v>
      </c>
      <c r="K14" s="17"/>
      <c r="L14" s="17">
        <v>5.0039939581773399E-2</v>
      </c>
      <c r="M14" s="17">
        <v>7.6823828552951404E-2</v>
      </c>
      <c r="N14" s="17">
        <v>0.110775736433148</v>
      </c>
      <c r="O14" s="17">
        <v>0.17310542003538901</v>
      </c>
      <c r="P14" s="17"/>
      <c r="Q14" s="17">
        <v>9.7958299478828198E-2</v>
      </c>
      <c r="R14" s="17">
        <v>0.129426767190293</v>
      </c>
      <c r="S14" s="17">
        <v>0.12518360590640601</v>
      </c>
    </row>
    <row r="15" spans="2:19" x14ac:dyDescent="0.3">
      <c r="B15" s="18" t="s">
        <v>547</v>
      </c>
      <c r="C15" s="17">
        <v>6.8614028315172798E-2</v>
      </c>
      <c r="D15" s="17">
        <v>6.4095920499633197E-2</v>
      </c>
      <c r="E15" s="17">
        <v>7.37146909194938E-2</v>
      </c>
      <c r="F15" s="17"/>
      <c r="G15" s="17">
        <v>6.8995778477799502E-2</v>
      </c>
      <c r="H15" s="17">
        <v>7.05488050616669E-2</v>
      </c>
      <c r="I15" s="17">
        <v>6.7555430690051196E-2</v>
      </c>
      <c r="J15" s="17">
        <v>6.6584476671034704E-2</v>
      </c>
      <c r="K15" s="17"/>
      <c r="L15" s="17">
        <v>5.1294629933633103E-2</v>
      </c>
      <c r="M15" s="17">
        <v>7.58704531452188E-2</v>
      </c>
      <c r="N15" s="17">
        <v>6.6604263223403307E-2</v>
      </c>
      <c r="O15" s="17">
        <v>8.0262411315051296E-2</v>
      </c>
      <c r="P15" s="17"/>
      <c r="Q15" s="17">
        <v>6.14968349377032E-2</v>
      </c>
      <c r="R15" s="17">
        <v>0.124851033482685</v>
      </c>
      <c r="S15" s="17">
        <v>8.2208380132344605E-2</v>
      </c>
    </row>
    <row r="16" spans="2:19" x14ac:dyDescent="0.3">
      <c r="B16" s="18" t="s">
        <v>548</v>
      </c>
      <c r="C16" s="17">
        <v>4.8498565794463502E-2</v>
      </c>
      <c r="D16" s="17">
        <v>4.9450750821158899E-2</v>
      </c>
      <c r="E16" s="17">
        <v>4.5615676532635097E-2</v>
      </c>
      <c r="F16" s="17"/>
      <c r="G16" s="17">
        <v>4.4266237465040902E-2</v>
      </c>
      <c r="H16" s="17">
        <v>4.4125497067927302E-2</v>
      </c>
      <c r="I16" s="17">
        <v>6.03994643321034E-2</v>
      </c>
      <c r="J16" s="17">
        <v>4.9003425729366397E-2</v>
      </c>
      <c r="K16" s="17"/>
      <c r="L16" s="17">
        <v>3.4911160103985303E-2</v>
      </c>
      <c r="M16" s="17">
        <v>4.1859610549280703E-2</v>
      </c>
      <c r="N16" s="17">
        <v>5.7161084233191002E-2</v>
      </c>
      <c r="O16" s="17">
        <v>5.9882006828025101E-2</v>
      </c>
      <c r="P16" s="17"/>
      <c r="Q16" s="17">
        <v>4.3761158048008002E-2</v>
      </c>
      <c r="R16" s="17">
        <v>0.107925010146581</v>
      </c>
      <c r="S16" s="17">
        <v>5.5868882619405397E-2</v>
      </c>
    </row>
    <row r="17" spans="2:19" x14ac:dyDescent="0.3">
      <c r="B17" s="18" t="s">
        <v>78</v>
      </c>
      <c r="C17" s="17">
        <v>4.2744987818142503E-2</v>
      </c>
      <c r="D17" s="17">
        <v>3.88402827261565E-2</v>
      </c>
      <c r="E17" s="17">
        <v>4.6496597632115499E-2</v>
      </c>
      <c r="F17" s="17"/>
      <c r="G17" s="17">
        <v>2.72675621079706E-2</v>
      </c>
      <c r="H17" s="17">
        <v>2.9263484174325099E-2</v>
      </c>
      <c r="I17" s="17">
        <v>3.7102879255840902E-2</v>
      </c>
      <c r="J17" s="17">
        <v>8.2437549513454403E-2</v>
      </c>
      <c r="K17" s="17"/>
      <c r="L17" s="17">
        <v>5.5192172602300499E-2</v>
      </c>
      <c r="M17" s="17">
        <v>3.4639550912445499E-2</v>
      </c>
      <c r="N17" s="17">
        <v>3.5310437359590802E-2</v>
      </c>
      <c r="O17" s="17">
        <v>4.7118418003222501E-2</v>
      </c>
      <c r="P17" s="17"/>
      <c r="Q17" s="17">
        <v>4.0125427021324801E-2</v>
      </c>
      <c r="R17" s="17">
        <v>1.89598171231047E-2</v>
      </c>
      <c r="S17" s="17">
        <v>2.06984169427093E-2</v>
      </c>
    </row>
    <row r="18" spans="2:19" x14ac:dyDescent="0.3">
      <c r="B18" s="18" t="s">
        <v>549</v>
      </c>
      <c r="C18" s="17">
        <v>3.2619510147845802E-2</v>
      </c>
      <c r="D18" s="17">
        <v>3.08923546491108E-2</v>
      </c>
      <c r="E18" s="17">
        <v>3.4623947812904197E-2</v>
      </c>
      <c r="F18" s="17"/>
      <c r="G18" s="17">
        <v>2.7080902521447899E-2</v>
      </c>
      <c r="H18" s="17">
        <v>3.4654572352957803E-2</v>
      </c>
      <c r="I18" s="17">
        <v>4.1377113431659403E-2</v>
      </c>
      <c r="J18" s="17">
        <v>3.0160598111533501E-2</v>
      </c>
      <c r="K18" s="17"/>
      <c r="L18" s="17">
        <v>2.03581080730162E-2</v>
      </c>
      <c r="M18" s="17">
        <v>3.2395863602112503E-2</v>
      </c>
      <c r="N18" s="17">
        <v>3.3352381565802398E-2</v>
      </c>
      <c r="O18" s="17">
        <v>4.4328855408004901E-2</v>
      </c>
      <c r="P18" s="17"/>
      <c r="Q18" s="17">
        <v>2.60992006130151E-2</v>
      </c>
      <c r="R18" s="17">
        <v>7.8529099425260901E-2</v>
      </c>
      <c r="S18" s="17">
        <v>5.2242596855944699E-2</v>
      </c>
    </row>
    <row r="19" spans="2:19" x14ac:dyDescent="0.3">
      <c r="B19" s="18" t="s">
        <v>48</v>
      </c>
      <c r="C19" s="19">
        <v>1.5220538054382201E-2</v>
      </c>
      <c r="D19" s="19">
        <v>1.7947468941043501E-2</v>
      </c>
      <c r="E19" s="19">
        <v>1.26257786112654E-2</v>
      </c>
      <c r="F19" s="19"/>
      <c r="G19" s="19">
        <v>1.9904386426123199E-2</v>
      </c>
      <c r="H19" s="19">
        <v>1.19975419539009E-2</v>
      </c>
      <c r="I19" s="19">
        <v>1.1692457874228899E-2</v>
      </c>
      <c r="J19" s="19">
        <v>1.6253858308886801E-2</v>
      </c>
      <c r="K19" s="19"/>
      <c r="L19" s="19">
        <v>1.6379075396124099E-2</v>
      </c>
      <c r="M19" s="19">
        <v>7.3446578816329803E-3</v>
      </c>
      <c r="N19" s="19">
        <v>1.84541825284807E-2</v>
      </c>
      <c r="O19" s="19">
        <v>1.9077125059631099E-2</v>
      </c>
      <c r="P19" s="19"/>
      <c r="Q19" s="19">
        <v>1.54583110980442E-2</v>
      </c>
      <c r="R19" s="19">
        <v>1.19494690621783E-2</v>
      </c>
      <c r="S19" s="19">
        <v>1.18437791615182E-2</v>
      </c>
    </row>
    <row r="20" spans="2:19" x14ac:dyDescent="0.3">
      <c r="B20" s="16"/>
    </row>
    <row r="21" spans="2:19" x14ac:dyDescent="0.3">
      <c r="B21" t="s">
        <v>51</v>
      </c>
    </row>
    <row r="22" spans="2:19" x14ac:dyDescent="0.3">
      <c r="B22" t="s">
        <v>52</v>
      </c>
    </row>
    <row r="24" spans="2:19" x14ac:dyDescent="0.3">
      <c r="B24"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S24"/>
  <sheetViews>
    <sheetView showGridLines="0" topLeftCell="A7"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5" width="10.6640625" customWidth="1"/>
    <col min="16" max="16" width="2.21875" customWidth="1"/>
    <col min="17" max="19" width="10.6640625" customWidth="1"/>
    <col min="20" max="20" width="2.21875" customWidth="1"/>
  </cols>
  <sheetData>
    <row r="2" spans="2:19" ht="40.049999999999997" customHeight="1" x14ac:dyDescent="0.3">
      <c r="D2" s="30" t="s">
        <v>560</v>
      </c>
      <c r="E2" s="26"/>
      <c r="F2" s="26"/>
      <c r="G2" s="26"/>
      <c r="H2" s="26"/>
      <c r="I2" s="26"/>
      <c r="J2" s="26"/>
      <c r="K2" s="26"/>
      <c r="L2" s="26"/>
      <c r="M2" s="26"/>
      <c r="N2" s="26"/>
      <c r="O2" s="26"/>
      <c r="P2" s="26"/>
      <c r="Q2" s="26"/>
    </row>
    <row r="5" spans="2:19" ht="30" customHeight="1" x14ac:dyDescent="0.3">
      <c r="B5" s="15"/>
      <c r="C5" s="15"/>
      <c r="D5" s="29" t="s">
        <v>32</v>
      </c>
      <c r="E5" s="29"/>
      <c r="F5" s="15"/>
      <c r="G5" s="29" t="s">
        <v>33</v>
      </c>
      <c r="H5" s="29"/>
      <c r="I5" s="29"/>
      <c r="J5" s="29"/>
      <c r="K5" s="15"/>
      <c r="L5" s="29" t="s">
        <v>34</v>
      </c>
      <c r="M5" s="29"/>
      <c r="N5" s="29"/>
      <c r="O5" s="29"/>
      <c r="P5" s="15"/>
      <c r="Q5" s="29" t="s">
        <v>35</v>
      </c>
      <c r="R5" s="29"/>
      <c r="S5" s="29"/>
    </row>
    <row r="6" spans="2:19" ht="28.8" x14ac:dyDescent="0.3">
      <c r="B6" t="s">
        <v>15</v>
      </c>
      <c r="C6" s="9" t="s">
        <v>16</v>
      </c>
      <c r="D6" s="12" t="s">
        <v>17</v>
      </c>
      <c r="E6" s="12" t="s">
        <v>18</v>
      </c>
      <c r="G6" s="12" t="s">
        <v>21</v>
      </c>
      <c r="H6" s="12" t="s">
        <v>22</v>
      </c>
      <c r="I6" s="12" t="s">
        <v>23</v>
      </c>
      <c r="J6" s="12" t="s">
        <v>24</v>
      </c>
      <c r="L6" s="12" t="s">
        <v>25</v>
      </c>
      <c r="M6" s="12" t="s">
        <v>26</v>
      </c>
      <c r="N6" s="12" t="s">
        <v>27</v>
      </c>
      <c r="O6" s="12" t="s">
        <v>28</v>
      </c>
      <c r="Q6" s="12" t="s">
        <v>29</v>
      </c>
      <c r="R6" s="12" t="s">
        <v>30</v>
      </c>
      <c r="S6" s="12" t="s">
        <v>31</v>
      </c>
    </row>
    <row r="7" spans="2:19" ht="30" customHeight="1" x14ac:dyDescent="0.3">
      <c r="B7" s="10" t="s">
        <v>19</v>
      </c>
      <c r="C7" s="10">
        <v>2349</v>
      </c>
      <c r="D7" s="10">
        <v>1113</v>
      </c>
      <c r="E7" s="10">
        <v>1226</v>
      </c>
      <c r="F7" s="10"/>
      <c r="G7" s="10">
        <v>874</v>
      </c>
      <c r="H7" s="10">
        <v>618</v>
      </c>
      <c r="I7" s="10">
        <v>416</v>
      </c>
      <c r="J7" s="10">
        <v>431</v>
      </c>
      <c r="K7" s="10"/>
      <c r="L7" s="10">
        <v>530</v>
      </c>
      <c r="M7" s="10">
        <v>647</v>
      </c>
      <c r="N7" s="10">
        <v>657</v>
      </c>
      <c r="O7" s="10">
        <v>515</v>
      </c>
      <c r="P7" s="10"/>
      <c r="Q7" s="10">
        <v>1822</v>
      </c>
      <c r="R7" s="10">
        <v>160</v>
      </c>
      <c r="S7" s="10">
        <v>203</v>
      </c>
    </row>
    <row r="8" spans="2:19" ht="30" customHeight="1" x14ac:dyDescent="0.3">
      <c r="B8" s="11" t="s">
        <v>20</v>
      </c>
      <c r="C8" s="11">
        <v>2349</v>
      </c>
      <c r="D8" s="11">
        <v>1169</v>
      </c>
      <c r="E8" s="11">
        <v>1170</v>
      </c>
      <c r="F8" s="11"/>
      <c r="G8" s="11">
        <v>702</v>
      </c>
      <c r="H8" s="11">
        <v>608</v>
      </c>
      <c r="I8" s="11">
        <v>491</v>
      </c>
      <c r="J8" s="11">
        <v>538</v>
      </c>
      <c r="K8" s="11"/>
      <c r="L8" s="11">
        <v>564</v>
      </c>
      <c r="M8" s="11">
        <v>610</v>
      </c>
      <c r="N8" s="11">
        <v>611</v>
      </c>
      <c r="O8" s="11">
        <v>564</v>
      </c>
      <c r="P8" s="11"/>
      <c r="Q8" s="11">
        <v>1833</v>
      </c>
      <c r="R8" s="11">
        <v>143</v>
      </c>
      <c r="S8" s="11">
        <v>198</v>
      </c>
    </row>
    <row r="9" spans="2:19" ht="28.8" x14ac:dyDescent="0.3">
      <c r="B9" s="18" t="s">
        <v>551</v>
      </c>
      <c r="C9" s="17">
        <v>0.51231251058100702</v>
      </c>
      <c r="D9" s="17">
        <v>0.51270133187227496</v>
      </c>
      <c r="E9" s="17">
        <v>0.50931622094454398</v>
      </c>
      <c r="F9" s="17"/>
      <c r="G9" s="17">
        <v>0.56484251034230704</v>
      </c>
      <c r="H9" s="17">
        <v>0.52408766844364096</v>
      </c>
      <c r="I9" s="17">
        <v>0.51102362421417802</v>
      </c>
      <c r="J9" s="17">
        <v>0.43175441804460102</v>
      </c>
      <c r="K9" s="17"/>
      <c r="L9" s="17">
        <v>0.50992592681212501</v>
      </c>
      <c r="M9" s="17">
        <v>0.56181300388008304</v>
      </c>
      <c r="N9" s="17">
        <v>0.51560437136102699</v>
      </c>
      <c r="O9" s="17">
        <v>0.45759514426296</v>
      </c>
      <c r="P9" s="17"/>
      <c r="Q9" s="17">
        <v>0.52313748722069997</v>
      </c>
      <c r="R9" s="17">
        <v>0.51640969914073798</v>
      </c>
      <c r="S9" s="17">
        <v>0.44151035418997697</v>
      </c>
    </row>
    <row r="10" spans="2:19" ht="28.8" x14ac:dyDescent="0.3">
      <c r="B10" s="18" t="s">
        <v>552</v>
      </c>
      <c r="C10" s="17">
        <v>0.43454772492911897</v>
      </c>
      <c r="D10" s="17">
        <v>0.42296044836258001</v>
      </c>
      <c r="E10" s="17">
        <v>0.44487773642658401</v>
      </c>
      <c r="F10" s="17"/>
      <c r="G10" s="17">
        <v>0.46618361786705798</v>
      </c>
      <c r="H10" s="17">
        <v>0.45683516651980399</v>
      </c>
      <c r="I10" s="17">
        <v>0.43736602682129799</v>
      </c>
      <c r="J10" s="17">
        <v>0.36757361427955398</v>
      </c>
      <c r="K10" s="17"/>
      <c r="L10" s="17">
        <v>0.38948054371166402</v>
      </c>
      <c r="M10" s="17">
        <v>0.47114244218451701</v>
      </c>
      <c r="N10" s="17">
        <v>0.44561968471991897</v>
      </c>
      <c r="O10" s="17">
        <v>0.428040890263645</v>
      </c>
      <c r="P10" s="17"/>
      <c r="Q10" s="17">
        <v>0.43703529999792901</v>
      </c>
      <c r="R10" s="17">
        <v>0.42101963921808599</v>
      </c>
      <c r="S10" s="17">
        <v>0.44531347799065302</v>
      </c>
    </row>
    <row r="11" spans="2:19" ht="43.2" x14ac:dyDescent="0.3">
      <c r="B11" s="18" t="s">
        <v>553</v>
      </c>
      <c r="C11" s="17">
        <v>0.37640632555157</v>
      </c>
      <c r="D11" s="17">
        <v>0.35152518803937</v>
      </c>
      <c r="E11" s="17">
        <v>0.400672378470742</v>
      </c>
      <c r="F11" s="17"/>
      <c r="G11" s="17">
        <v>0.432712811769489</v>
      </c>
      <c r="H11" s="17">
        <v>0.39596137130273201</v>
      </c>
      <c r="I11" s="17">
        <v>0.34282990889777099</v>
      </c>
      <c r="J11" s="17">
        <v>0.31290381405279899</v>
      </c>
      <c r="K11" s="17"/>
      <c r="L11" s="17">
        <v>0.31895904363239702</v>
      </c>
      <c r="M11" s="17">
        <v>0.38899648127307801</v>
      </c>
      <c r="N11" s="17">
        <v>0.40531920320340797</v>
      </c>
      <c r="O11" s="17">
        <v>0.38891431095408802</v>
      </c>
      <c r="P11" s="17"/>
      <c r="Q11" s="17">
        <v>0.36956288733499698</v>
      </c>
      <c r="R11" s="17">
        <v>0.48896592428524899</v>
      </c>
      <c r="S11" s="17">
        <v>0.39744165087507899</v>
      </c>
    </row>
    <row r="12" spans="2:19" ht="28.8" x14ac:dyDescent="0.3">
      <c r="B12" s="18" t="s">
        <v>554</v>
      </c>
      <c r="C12" s="17">
        <v>0.36160971733657599</v>
      </c>
      <c r="D12" s="17">
        <v>0.34439864400328302</v>
      </c>
      <c r="E12" s="17">
        <v>0.37667420867249102</v>
      </c>
      <c r="F12" s="17"/>
      <c r="G12" s="17">
        <v>0.38916091210928699</v>
      </c>
      <c r="H12" s="17">
        <v>0.35299070542163502</v>
      </c>
      <c r="I12" s="17">
        <v>0.36601781509406101</v>
      </c>
      <c r="J12" s="17">
        <v>0.33252649669871398</v>
      </c>
      <c r="K12" s="17"/>
      <c r="L12" s="17">
        <v>0.34583693489928702</v>
      </c>
      <c r="M12" s="17">
        <v>0.37357836689616503</v>
      </c>
      <c r="N12" s="17">
        <v>0.35532150812135699</v>
      </c>
      <c r="O12" s="17">
        <v>0.37124991041065603</v>
      </c>
      <c r="P12" s="17"/>
      <c r="Q12" s="17">
        <v>0.37007215981898101</v>
      </c>
      <c r="R12" s="17">
        <v>0.35390178312438803</v>
      </c>
      <c r="S12" s="17">
        <v>0.328731557227045</v>
      </c>
    </row>
    <row r="13" spans="2:19" ht="28.8" x14ac:dyDescent="0.3">
      <c r="B13" s="18" t="s">
        <v>555</v>
      </c>
      <c r="C13" s="17">
        <v>0.30881428325948002</v>
      </c>
      <c r="D13" s="17">
        <v>0.28674860065414798</v>
      </c>
      <c r="E13" s="17">
        <v>0.33040414252529399</v>
      </c>
      <c r="F13" s="17"/>
      <c r="G13" s="17">
        <v>0.34314286604508198</v>
      </c>
      <c r="H13" s="17">
        <v>0.30004324034721302</v>
      </c>
      <c r="I13" s="17">
        <v>0.31051880592836001</v>
      </c>
      <c r="J13" s="17">
        <v>0.27040310397636402</v>
      </c>
      <c r="K13" s="17"/>
      <c r="L13" s="17">
        <v>0.226281739050397</v>
      </c>
      <c r="M13" s="17">
        <v>0.32914941791093399</v>
      </c>
      <c r="N13" s="17">
        <v>0.30395902078846898</v>
      </c>
      <c r="O13" s="17">
        <v>0.37461302114303102</v>
      </c>
      <c r="P13" s="17"/>
      <c r="Q13" s="17">
        <v>0.30184840519814399</v>
      </c>
      <c r="R13" s="17">
        <v>0.30019538680950197</v>
      </c>
      <c r="S13" s="17">
        <v>0.33359134865494999</v>
      </c>
    </row>
    <row r="14" spans="2:19" ht="28.8" x14ac:dyDescent="0.3">
      <c r="B14" s="18" t="s">
        <v>556</v>
      </c>
      <c r="C14" s="17">
        <v>0.30616048833908499</v>
      </c>
      <c r="D14" s="17">
        <v>0.30813299165966002</v>
      </c>
      <c r="E14" s="17">
        <v>0.30158288466246103</v>
      </c>
      <c r="F14" s="17"/>
      <c r="G14" s="17">
        <v>0.33189491385883002</v>
      </c>
      <c r="H14" s="17">
        <v>0.32551792971964999</v>
      </c>
      <c r="I14" s="17">
        <v>0.27756007038247399</v>
      </c>
      <c r="J14" s="17">
        <v>0.278620169028229</v>
      </c>
      <c r="K14" s="17"/>
      <c r="L14" s="17">
        <v>0.20858337375198199</v>
      </c>
      <c r="M14" s="17">
        <v>0.30356569361920099</v>
      </c>
      <c r="N14" s="17">
        <v>0.31658168405870502</v>
      </c>
      <c r="O14" s="17">
        <v>0.39525440114328603</v>
      </c>
      <c r="P14" s="17"/>
      <c r="Q14" s="17">
        <v>0.30229018070638403</v>
      </c>
      <c r="R14" s="17">
        <v>0.35131025324690202</v>
      </c>
      <c r="S14" s="17">
        <v>0.32040715690152999</v>
      </c>
    </row>
    <row r="15" spans="2:19" ht="28.8" x14ac:dyDescent="0.3">
      <c r="B15" s="18" t="s">
        <v>557</v>
      </c>
      <c r="C15" s="17">
        <v>0.30532695975783097</v>
      </c>
      <c r="D15" s="17">
        <v>0.28535040473152301</v>
      </c>
      <c r="E15" s="17">
        <v>0.32479955107616398</v>
      </c>
      <c r="F15" s="17"/>
      <c r="G15" s="17">
        <v>0.35430930600604599</v>
      </c>
      <c r="H15" s="17">
        <v>0.32337262518252902</v>
      </c>
      <c r="I15" s="17">
        <v>0.31014651636218799</v>
      </c>
      <c r="J15" s="17">
        <v>0.216870556146603</v>
      </c>
      <c r="K15" s="17"/>
      <c r="L15" s="17">
        <v>0.273645517446516</v>
      </c>
      <c r="M15" s="17">
        <v>0.31839432176478599</v>
      </c>
      <c r="N15" s="17">
        <v>0.34393781747843699</v>
      </c>
      <c r="O15" s="17">
        <v>0.28104683311252598</v>
      </c>
      <c r="P15" s="17"/>
      <c r="Q15" s="17">
        <v>0.307091932999001</v>
      </c>
      <c r="R15" s="17">
        <v>0.34673960173678597</v>
      </c>
      <c r="S15" s="17">
        <v>0.32330695371712598</v>
      </c>
    </row>
    <row r="16" spans="2:19" ht="43.2" x14ac:dyDescent="0.3">
      <c r="B16" s="18" t="s">
        <v>558</v>
      </c>
      <c r="C16" s="17">
        <v>0.25321592227780498</v>
      </c>
      <c r="D16" s="17">
        <v>0.23381900665252101</v>
      </c>
      <c r="E16" s="17">
        <v>0.27283426208005002</v>
      </c>
      <c r="F16" s="17"/>
      <c r="G16" s="17">
        <v>0.30526436813638602</v>
      </c>
      <c r="H16" s="17">
        <v>0.26227351901916701</v>
      </c>
      <c r="I16" s="17">
        <v>0.22428868675744701</v>
      </c>
      <c r="J16" s="17">
        <v>0.20239320706649799</v>
      </c>
      <c r="K16" s="17"/>
      <c r="L16" s="17">
        <v>0.18786531617036401</v>
      </c>
      <c r="M16" s="17">
        <v>0.26347132898710601</v>
      </c>
      <c r="N16" s="17">
        <v>0.28328572684150299</v>
      </c>
      <c r="O16" s="17">
        <v>0.27489906618472598</v>
      </c>
      <c r="P16" s="17"/>
      <c r="Q16" s="17">
        <v>0.24683476768874599</v>
      </c>
      <c r="R16" s="17">
        <v>0.325333084348643</v>
      </c>
      <c r="S16" s="17">
        <v>0.308267724076914</v>
      </c>
    </row>
    <row r="17" spans="2:19" x14ac:dyDescent="0.3">
      <c r="B17" s="18" t="s">
        <v>559</v>
      </c>
      <c r="C17" s="17">
        <v>0.21360363858024101</v>
      </c>
      <c r="D17" s="17">
        <v>0.21239344264729501</v>
      </c>
      <c r="E17" s="17">
        <v>0.21284876781472101</v>
      </c>
      <c r="F17" s="17"/>
      <c r="G17" s="17">
        <v>0.235246553081354</v>
      </c>
      <c r="H17" s="17">
        <v>0.21299179804364299</v>
      </c>
      <c r="I17" s="17">
        <v>0.19151666557691099</v>
      </c>
      <c r="J17" s="17">
        <v>0.20640302056343901</v>
      </c>
      <c r="K17" s="17"/>
      <c r="L17" s="17">
        <v>0.161612375314063</v>
      </c>
      <c r="M17" s="17">
        <v>0.22705502416611101</v>
      </c>
      <c r="N17" s="17">
        <v>0.21675787656596501</v>
      </c>
      <c r="O17" s="17">
        <v>0.24762932628496701</v>
      </c>
      <c r="P17" s="17"/>
      <c r="Q17" s="17">
        <v>0.21670622681537699</v>
      </c>
      <c r="R17" s="17">
        <v>0.218700977154344</v>
      </c>
      <c r="S17" s="17">
        <v>0.17545583311942101</v>
      </c>
    </row>
    <row r="18" spans="2:19" x14ac:dyDescent="0.3">
      <c r="B18" s="18" t="s">
        <v>60</v>
      </c>
      <c r="C18" s="17">
        <v>7.9548068343545997E-2</v>
      </c>
      <c r="D18" s="17">
        <v>9.4824585984655096E-2</v>
      </c>
      <c r="E18" s="17">
        <v>6.4204419997964293E-2</v>
      </c>
      <c r="F18" s="17"/>
      <c r="G18" s="17">
        <v>4.9265414185383397E-2</v>
      </c>
      <c r="H18" s="17">
        <v>5.9147488991475899E-2</v>
      </c>
      <c r="I18" s="17">
        <v>8.3097252764205806E-2</v>
      </c>
      <c r="J18" s="17">
        <v>0.14035500932879</v>
      </c>
      <c r="K18" s="17"/>
      <c r="L18" s="17">
        <v>0.120564984441351</v>
      </c>
      <c r="M18" s="17">
        <v>5.9929399357531402E-2</v>
      </c>
      <c r="N18" s="17">
        <v>7.1316606171705099E-2</v>
      </c>
      <c r="O18" s="17">
        <v>6.8667342792662706E-2</v>
      </c>
      <c r="P18" s="17"/>
      <c r="Q18" s="17">
        <v>7.9252725216568495E-2</v>
      </c>
      <c r="R18" s="17">
        <v>5.6863092254121797E-2</v>
      </c>
      <c r="S18" s="17">
        <v>4.3615730288976598E-2</v>
      </c>
    </row>
    <row r="19" spans="2:19" x14ac:dyDescent="0.3">
      <c r="B19" s="18" t="s">
        <v>48</v>
      </c>
      <c r="C19" s="19">
        <v>4.70661842269108E-2</v>
      </c>
      <c r="D19" s="19">
        <v>5.1721184338087201E-2</v>
      </c>
      <c r="E19" s="19">
        <v>4.2816913022503601E-2</v>
      </c>
      <c r="F19" s="19"/>
      <c r="G19" s="19">
        <v>4.0537554358005101E-2</v>
      </c>
      <c r="H19" s="19">
        <v>4.6139186052364001E-2</v>
      </c>
      <c r="I19" s="19">
        <v>5.1859153061644098E-2</v>
      </c>
      <c r="J19" s="19">
        <v>5.1306632196164E-2</v>
      </c>
      <c r="K19" s="19"/>
      <c r="L19" s="19">
        <v>5.5450603494136698E-2</v>
      </c>
      <c r="M19" s="19">
        <v>3.7560290138983397E-2</v>
      </c>
      <c r="N19" s="19">
        <v>4.8289001804965502E-2</v>
      </c>
      <c r="O19" s="19">
        <v>4.7638243423238601E-2</v>
      </c>
      <c r="P19" s="19"/>
      <c r="Q19" s="19">
        <v>4.5497717948429398E-2</v>
      </c>
      <c r="R19" s="19">
        <v>5.1735449567335799E-2</v>
      </c>
      <c r="S19" s="19">
        <v>1.93954824118708E-2</v>
      </c>
    </row>
    <row r="20" spans="2:19" x14ac:dyDescent="0.3">
      <c r="B20" s="16"/>
    </row>
    <row r="21" spans="2:19" x14ac:dyDescent="0.3">
      <c r="B21" t="s">
        <v>51</v>
      </c>
    </row>
    <row r="22" spans="2:19" x14ac:dyDescent="0.3">
      <c r="B22" t="s">
        <v>52</v>
      </c>
    </row>
    <row r="24" spans="2:19" x14ac:dyDescent="0.3">
      <c r="B24" s="8" t="str">
        <f>HYPERLINK("#'Contents'!A1", "Return to Contents")</f>
        <v>Return to Contents</v>
      </c>
    </row>
  </sheetData>
  <mergeCells count="5">
    <mergeCell ref="D5:E5"/>
    <mergeCell ref="G5:J5"/>
    <mergeCell ref="L5:O5"/>
    <mergeCell ref="Q5:S5"/>
    <mergeCell ref="D2:Q2"/>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154</vt:i4>
      </vt:variant>
    </vt:vector>
  </HeadingPairs>
  <TitlesOfParts>
    <vt:vector size="154"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JulesWalkden</dc:creator>
  <cp:lastModifiedBy>Jules Walkden</cp:lastModifiedBy>
  <dcterms:created xsi:type="dcterms:W3CDTF">2024-05-14T11:27:52Z</dcterms:created>
  <dcterms:modified xsi:type="dcterms:W3CDTF">2025-02-07T15:58:20Z</dcterms:modified>
</cp:coreProperties>
</file>